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47" activeTab="1"/>
  </bookViews>
  <sheets>
    <sheet name="VENITURI" sheetId="1" r:id="rId1"/>
    <sheet name="CHELTUIELI" sheetId="2" r:id="rId2"/>
  </sheets>
  <externalReferences>
    <externalReference r:id="rId5"/>
    <externalReference r:id="rId6"/>
    <externalReference r:id="rId7"/>
  </externalReferences>
  <definedNames>
    <definedName name="_xlnm.Database">"#REF!"</definedName>
    <definedName name="_xlnm.Print_Area" localSheetId="0">#N/A</definedName>
  </definedNames>
  <calcPr fullCalcOnLoad="1"/>
</workbook>
</file>

<file path=xl/sharedStrings.xml><?xml version="1.0" encoding="utf-8"?>
<sst xmlns="http://schemas.openxmlformats.org/spreadsheetml/2006/main" count="495" uniqueCount="437">
  <si>
    <t xml:space="preserve">lei </t>
  </si>
  <si>
    <t>Cod</t>
  </si>
  <si>
    <t>Denumire indicator</t>
  </si>
  <si>
    <t>formule</t>
  </si>
  <si>
    <t>Prevederi bugetare aprobate la finele perioadei de raportare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</si>
  <si>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</si>
  <si>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</si>
  <si>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</si>
  <si>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</si>
  <si>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</si>
  <si>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</si>
  <si>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</si>
  <si>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</si>
  <si>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</si>
  <si>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</si>
  <si>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</si>
  <si>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</si>
  <si>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</si>
  <si>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</si>
  <si>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</si>
  <si>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</si>
  <si>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</si>
  <si>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</si>
  <si>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</si>
  <si>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</si>
  <si>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</si>
  <si>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</si>
  <si>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</si>
  <si>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</si>
  <si>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</si>
  <si>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</si>
  <si>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</si>
  <si>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</si>
  <si>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</si>
  <si>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</si>
  <si>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</si>
  <si>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</si>
  <si>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</si>
  <si>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</si>
  <si>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</si>
  <si>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</si>
  <si>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</si>
  <si>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</si>
  <si>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</si>
  <si>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</si>
  <si>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</si>
  <si>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</si>
  <si>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</si>
  <si>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</si>
  <si>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</si>
  <si>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</si>
  <si>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</si>
  <si>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</si>
  <si>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</si>
  <si>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</si>
  <si>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</si>
  <si>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</si>
  <si>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</si>
  <si>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</si>
  <si>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</si>
  <si>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</si>
  <si>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</si>
  <si>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</si>
  <si>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</si>
  <si>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</si>
  <si>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</si>
  <si>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</si>
  <si>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</si>
  <si>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</si>
  <si>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</si>
  <si>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</si>
  <si>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</si>
  <si>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</si>
  <si>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</si>
  <si>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</si>
  <si>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</si>
  <si>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</si>
  <si>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</si>
  <si>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</si>
  <si>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</si>
  <si>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</si>
  <si>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</si>
  <si>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</si>
  <si>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</si>
  <si>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</si>
  <si>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</si>
  <si>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</si>
  <si>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</si>
  <si>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</si>
  <si>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</si>
  <si>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</si>
  <si>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</si>
  <si>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</si>
  <si>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</si>
  <si>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</si>
  <si>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</si>
  <si>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</si>
  <si>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</si>
  <si>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</si>
  <si>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</si>
  <si>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</si>
  <si>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</si>
  <si>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</si>
  <si>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</si>
  <si>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</si>
  <si>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</si>
  <si>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</si>
  <si>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</si>
  <si>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</si>
  <si>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</si>
  <si>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</si>
  <si>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</si>
  <si>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</si>
  <si>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</si>
  <si>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</si>
  <si>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</si>
  <si>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</si>
  <si>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</si>
  <si>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</si>
  <si>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</si>
  <si>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</si>
  <si>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</si>
  <si>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</si>
  <si>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</si>
  <si>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</si>
  <si>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</si>
  <si>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</si>
  <si>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</si>
  <si>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</si>
  <si>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</si>
  <si>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</si>
  <si>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</si>
  <si>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</si>
  <si>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</si>
  <si>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</si>
  <si>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</si>
  <si>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</si>
  <si>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</si>
  <si>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</si>
  <si>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</si>
  <si>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</si>
  <si>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</si>
  <si>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</si>
  <si>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</si>
  <si>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</si>
  <si>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</si>
  <si>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</si>
  <si>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</si>
  <si>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</si>
  <si>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</si>
  <si>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</si>
  <si>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</si>
  <si>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</si>
  <si>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</si>
  <si>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</si>
  <si>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</si>
  <si>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</si>
  <si>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</si>
  <si>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</si>
  <si>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</si>
  <si>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</si>
  <si>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</si>
  <si>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</si>
  <si>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</si>
  <si>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</si>
  <si>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</si>
  <si>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</si>
  <si>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</si>
  <si>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</si>
  <si>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</si>
  <si>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</si>
  <si>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</si>
  <si>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</si>
  <si>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</si>
  <si>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</si>
  <si>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lei</t>
  </si>
  <si>
    <t>Credite de angajament</t>
  </si>
  <si>
    <t>Credite bugetare anuale aprobate la finele perioadei de raportare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</si>
  <si>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</si>
  <si>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</si>
  <si>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</si>
  <si>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</si>
  <si>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</si>
  <si>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</si>
  <si>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</si>
  <si>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</si>
  <si>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</si>
  <si>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</si>
  <si>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</si>
  <si>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</si>
  <si>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</si>
  <si>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</si>
  <si>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</si>
  <si>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</si>
  <si>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</si>
  <si>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</si>
  <si>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</si>
  <si>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</si>
  <si>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</si>
  <si>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</si>
  <si>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</si>
  <si>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</si>
  <si>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</si>
  <si>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</si>
  <si>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</si>
  <si>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</si>
  <si>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</si>
  <si>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</si>
  <si>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</si>
  <si>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</si>
  <si>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</si>
  <si>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</si>
  <si>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</si>
  <si>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</si>
  <si>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</si>
  <si>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</si>
  <si>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</si>
  <si>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</si>
  <si>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</si>
  <si>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</si>
  <si>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Indemnizatii de hrana</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</si>
  <si>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</si>
  <si>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</si>
  <si>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</si>
  <si>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</si>
  <si>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</si>
  <si>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</si>
  <si>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</si>
  <si>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</si>
  <si>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</si>
  <si>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</si>
  <si>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</si>
  <si>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</si>
  <si>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</si>
  <si>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</si>
  <si>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</si>
  <si>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</si>
  <si>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</si>
  <si>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</si>
  <si>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</si>
  <si>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</si>
  <si>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</si>
  <si>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</si>
  <si>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</si>
  <si>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</si>
  <si>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</si>
  <si>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</si>
  <si>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</si>
  <si>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</si>
  <si>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</si>
  <si>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</si>
  <si>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</si>
  <si>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</si>
  <si>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</si>
  <si>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</si>
  <si>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</si>
  <si>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</si>
  <si>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</si>
  <si>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</si>
  <si>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</si>
  <si>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</si>
  <si>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</si>
  <si>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</si>
  <si>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</si>
  <si>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</si>
  <si>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</si>
  <si>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</si>
  <si>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</si>
  <si>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</si>
  <si>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</si>
  <si>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</si>
  <si>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</si>
  <si>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</si>
  <si>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</si>
  <si>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</si>
  <si>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</si>
  <si>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</si>
  <si>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</si>
  <si>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</si>
  <si>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</si>
  <si>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</si>
  <si>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</si>
  <si>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</si>
  <si>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</si>
  <si>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</si>
  <si>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</si>
  <si>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</si>
  <si>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</si>
  <si>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</si>
  <si>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</si>
  <si>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</si>
  <si>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</si>
  <si>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</si>
  <si>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</si>
  <si>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</si>
  <si>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</si>
  <si>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</si>
  <si>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</si>
  <si>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</si>
  <si>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</si>
  <si>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</si>
  <si>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</si>
  <si>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</si>
  <si>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</si>
  <si>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</si>
  <si>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</si>
  <si>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</si>
  <si>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</si>
  <si>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</si>
  <si>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</si>
  <si>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</si>
  <si>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</si>
  <si>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</si>
  <si>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</si>
  <si>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</si>
  <si>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</si>
  <si>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</si>
  <si>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</si>
  <si>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</si>
  <si>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</si>
  <si>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</si>
  <si>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</si>
  <si>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</si>
  <si>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</si>
  <si>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</si>
  <si>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</si>
  <si>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</si>
  <si>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</si>
  <si>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</si>
  <si>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</si>
  <si>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</si>
  <si>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</si>
  <si>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</si>
  <si>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</si>
  <si>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</si>
  <si>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</si>
  <si>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</si>
  <si>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</si>
  <si>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</si>
  <si>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</si>
  <si>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</si>
  <si>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</si>
  <si>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</si>
  <si>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</si>
  <si>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</si>
  <si>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</si>
  <si>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</si>
  <si>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</si>
  <si>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</si>
  <si>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</si>
  <si>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</si>
  <si>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</si>
  <si>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</si>
  <si>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</si>
  <si>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</si>
  <si>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</si>
  <si>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</si>
  <si>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</si>
  <si>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curenta,din care:</t>
  </si>
  <si>
    <t>per capita</t>
  </si>
  <si>
    <t>per servicii</t>
  </si>
  <si>
    <t xml:space="preserve">  - centre de permanenta</t>
  </si>
  <si>
    <t>66.05.04.02</t>
  </si>
  <si>
    <t>Asistenta medicala  pentru specialitati clinice</t>
  </si>
  <si>
    <t>66.05.04.03</t>
  </si>
  <si>
    <t>Asistenta medicala stomatologica, din care:</t>
  </si>
  <si>
    <t xml:space="preserve">   - activitate curenta</t>
  </si>
  <si>
    <t xml:space="preserve">   -  sume pentru servicii medicale tratament si medicatie pentru personalul contractual din sistemul sanitar</t>
  </si>
  <si>
    <t>66.05.04.04</t>
  </si>
  <si>
    <t>Asistenta medicala pentru specialitati paraclinice, din care:</t>
  </si>
  <si>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</si>
  <si>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</si>
  <si>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</si>
  <si>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</si>
  <si>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</si>
  <si>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</si>
  <si>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</si>
  <si>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</si>
  <si>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</si>
  <si>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</si>
  <si>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</si>
  <si>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</si>
  <si>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</si>
  <si>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</si>
  <si>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</si>
  <si>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</si>
  <si>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</si>
  <si>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</si>
  <si>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</si>
  <si>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</si>
  <si>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</si>
  <si>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</si>
  <si>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</si>
  <si>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</si>
  <si>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 art.38, alin.3, lit.g) din Legea nr.153/2017</t>
  </si>
  <si>
    <t>~ art.38, alin.4 din Legea nr.153/2017</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</si>
  <si>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</si>
  <si>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</si>
  <si>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</si>
  <si>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</si>
  <si>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</si>
  <si>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</si>
  <si>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</si>
  <si>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</si>
  <si>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</si>
  <si>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</si>
  <si>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</si>
  <si>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</si>
  <si>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</si>
  <si>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</si>
  <si>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</si>
  <si>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</si>
  <si>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</si>
  <si>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</si>
  <si>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</si>
  <si>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</si>
  <si>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</si>
  <si>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</si>
  <si>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</si>
  <si>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</si>
  <si>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</si>
  <si>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</si>
  <si>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</si>
  <si>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</si>
  <si>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</si>
  <si>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</si>
  <si>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</si>
  <si>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20,12,00</t>
  </si>
  <si>
    <t>Presedinte - Director General</t>
  </si>
  <si>
    <t>EC.ION MARIUS SAVIN</t>
  </si>
  <si>
    <t xml:space="preserve">EC.EMANOELA DRAGHICI </t>
  </si>
  <si>
    <t>12,05,15</t>
  </si>
  <si>
    <t>42.05.74</t>
  </si>
  <si>
    <t>Director Economic</t>
  </si>
  <si>
    <t>DIRECTOR ECONOMIC</t>
  </si>
  <si>
    <t>CONT DE EXECUTIE VENITURI FEBRUARIE  2020</t>
  </si>
  <si>
    <t>CONT DE EXECUTIE CHELTUIELI FEBRUARIE 2020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</si>
</sst>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_-* #,##0\ _l_e_i_-;\-* #,##0\ _l_e_i_-;_-* &quot;-&quot;\ _l_e_i_-;_-@_-"/>
    <numFmt numFmtId="173" formatCode="_-* #,##0.00\ _l_e_i_-;\-* #,##0.00\ _l_e_i_-;_-* &quot;-&quot;??\ _l_e_i_-;_-@_-"/>
    <numFmt numFmtId="174" formatCode="_-* #,##0.00\ _l_e_i_-;\-* #,##0.00\ _l_e_i_-;_-* \-??\ _l_e_i_-;_-@_-"/>
    <numFmt numFmtId="175" formatCode="#,##0.00_ ;[Red]\-#,##0.00\ "/>
    <numFmt numFmtId="176" formatCode="#,##0.0"/>
    <numFmt numFmtId="177" formatCode="#,##0.000"/>
  </numFmts>
  <fonts count="57">
    <font>
      <sz val="10"/>
      <name val="Arial"/>
      <family val="2"/>
    </font>
    <font>
      <sz val="10"/>
      <name val="Mangal"/>
      <family val="2"/>
    </font>
    <font>
      <sz val="12"/>
      <name val="Arial"/>
      <family val="2"/>
    </font>
    <font>
      <sz val="10"/>
      <name val="Palatino Linotype"/>
      <family val="1"/>
    </font>
    <font>
      <b/>
      <i/>
      <sz val="10"/>
      <name val="Palatino Linotype"/>
      <family val="1"/>
    </font>
    <font>
      <b/>
      <i/>
      <sz val="14"/>
      <name val="Palatino Linotype"/>
      <family val="1"/>
    </font>
    <font>
      <b/>
      <sz val="10"/>
      <name val="Palatino Linotype"/>
      <family val="1"/>
    </font>
    <font>
      <b/>
      <sz val="9"/>
      <name val="Palatino Linotype"/>
      <family val="1"/>
    </font>
    <font>
      <sz val="9"/>
      <name val="Palatino Linotype"/>
      <family val="1"/>
    </font>
    <font>
      <sz val="11"/>
      <name val="Palatino Linotype"/>
      <family val="1"/>
    </font>
    <font>
      <b/>
      <sz val="11"/>
      <name val="Palatino Linotype"/>
      <family val="1"/>
    </font>
    <font>
      <sz val="10"/>
      <color indexed="8"/>
      <name val="Palatino Linotype"/>
      <family val="1"/>
    </font>
    <font>
      <b/>
      <i/>
      <sz val="12"/>
      <name val="Palatino Linotype"/>
      <family val="1"/>
    </font>
    <font>
      <i/>
      <sz val="10"/>
      <name val="Palatino Linotype"/>
      <family val="1"/>
    </font>
    <font>
      <b/>
      <i/>
      <sz val="11"/>
      <name val="Palatino Linotype"/>
      <family val="1"/>
    </font>
    <font>
      <sz val="10"/>
      <color indexed="10"/>
      <name val="Palatino Linotype"/>
      <family val="1"/>
    </font>
    <font>
      <b/>
      <sz val="10"/>
      <color indexed="8"/>
      <name val="Palatino Linotype"/>
      <family val="1"/>
    </font>
    <font>
      <sz val="8"/>
      <name val="Arial"/>
      <family val="2"/>
    </font>
    <font>
      <b/>
      <sz val="11"/>
      <name val="Arial"/>
      <family val="2"/>
    </font>
    <font>
      <b/>
      <sz val="10"/>
      <name val="Arial"/>
      <family val="2"/>
    </font>
    <font>
      <b/>
      <sz val="12"/>
      <name val="Palatino Linotype"/>
      <family val="1"/>
    </font>
    <font>
      <sz val="12"/>
      <name val="Palatino Linotype"/>
      <family val="1"/>
    </font>
    <font>
      <i/>
      <sz val="12"/>
      <name val="Palatino Linotyp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3" fontId="0" fillId="0" borderId="0" applyFill="0" applyBorder="0" applyAlignment="0" applyProtection="0"/>
    <xf numFmtId="172" fontId="0" fillId="0" borderId="0" applyFill="0" applyBorder="0" applyAlignment="0" applyProtection="0"/>
    <xf numFmtId="174" fontId="1" fillId="0" borderId="0" applyFill="0" applyBorder="0" applyAlignment="0" applyProtection="0"/>
    <xf numFmtId="3" fontId="0" fillId="0" borderId="0">
      <alignment/>
      <protection/>
    </xf>
    <xf numFmtId="170" fontId="0" fillId="0" borderId="0" applyFill="0" applyBorder="0" applyAlignment="0" applyProtection="0"/>
    <xf numFmtId="168" fontId="0"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9" fontId="1" fillId="0" borderId="0" applyFill="0" applyBorder="0" applyAlignment="0" applyProtection="0"/>
    <xf numFmtId="0" fontId="0" fillId="0" borderId="0">
      <alignment/>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3">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4" fontId="3" fillId="0" borderId="0" xfId="0" applyNumberFormat="1" applyFont="1" applyFill="1" applyAlignment="1">
      <alignment/>
    </xf>
    <xf numFmtId="0" fontId="3" fillId="0" borderId="0" xfId="0" applyFont="1" applyFill="1" applyBorder="1" applyAlignment="1">
      <alignment/>
    </xf>
    <xf numFmtId="0" fontId="4" fillId="0" borderId="0" xfId="0" applyFont="1" applyFill="1" applyAlignment="1">
      <alignment horizontal="left"/>
    </xf>
    <xf numFmtId="4" fontId="5" fillId="0" borderId="0" xfId="0" applyNumberFormat="1" applyFont="1" applyFill="1" applyAlignment="1">
      <alignment horizontal="center"/>
    </xf>
    <xf numFmtId="4" fontId="3" fillId="0" borderId="0" xfId="0" applyNumberFormat="1" applyFont="1" applyFill="1" applyBorder="1" applyAlignment="1">
      <alignment/>
    </xf>
    <xf numFmtId="0" fontId="5"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0" fontId="7" fillId="0" borderId="0" xfId="0" applyFont="1" applyFill="1" applyBorder="1" applyAlignment="1">
      <alignment horizontal="center" wrapText="1"/>
    </xf>
    <xf numFmtId="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3" fontId="6" fillId="0" borderId="10" xfId="0" applyNumberFormat="1" applyFont="1" applyFill="1" applyBorder="1" applyAlignment="1">
      <alignment horizontal="center"/>
    </xf>
    <xf numFmtId="3" fontId="6" fillId="0" borderId="10"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xf>
    <xf numFmtId="3" fontId="3" fillId="0" borderId="0" xfId="0" applyNumberFormat="1" applyFont="1" applyFill="1" applyAlignment="1">
      <alignment/>
    </xf>
    <xf numFmtId="49" fontId="7" fillId="0" borderId="10" xfId="0" applyNumberFormat="1" applyFont="1" applyFill="1" applyBorder="1" applyAlignment="1">
      <alignment horizontal="left"/>
    </xf>
    <xf numFmtId="4" fontId="6" fillId="0" borderId="10" xfId="0" applyNumberFormat="1" applyFont="1" applyFill="1" applyBorder="1" applyAlignment="1">
      <alignment wrapText="1"/>
    </xf>
    <xf numFmtId="4" fontId="6" fillId="0" borderId="10" xfId="0" applyNumberFormat="1" applyFont="1" applyFill="1" applyBorder="1" applyAlignment="1">
      <alignment/>
    </xf>
    <xf numFmtId="4" fontId="6" fillId="0" borderId="0" xfId="0" applyNumberFormat="1" applyFont="1" applyFill="1" applyBorder="1" applyAlignment="1">
      <alignment/>
    </xf>
    <xf numFmtId="49" fontId="8" fillId="0" borderId="10" xfId="0" applyNumberFormat="1" applyFont="1" applyFill="1" applyBorder="1" applyAlignment="1">
      <alignment horizontal="left"/>
    </xf>
    <xf numFmtId="4" fontId="3" fillId="0" borderId="10" xfId="0" applyNumberFormat="1" applyFont="1" applyFill="1" applyBorder="1" applyAlignment="1">
      <alignment wrapText="1"/>
    </xf>
    <xf numFmtId="4" fontId="3" fillId="0" borderId="10" xfId="0" applyNumberFormat="1" applyFont="1" applyFill="1" applyBorder="1" applyAlignment="1">
      <alignment/>
    </xf>
    <xf numFmtId="4" fontId="9" fillId="0" borderId="10" xfId="0" applyNumberFormat="1" applyFont="1" applyFill="1" applyBorder="1" applyAlignment="1">
      <alignment wrapText="1"/>
    </xf>
    <xf numFmtId="4" fontId="10" fillId="0" borderId="10" xfId="0" applyNumberFormat="1" applyFont="1" applyFill="1" applyBorder="1" applyAlignment="1">
      <alignment wrapText="1"/>
    </xf>
    <xf numFmtId="0" fontId="8" fillId="0" borderId="10" xfId="0" applyFont="1" applyFill="1" applyBorder="1" applyAlignment="1">
      <alignment wrapText="1"/>
    </xf>
    <xf numFmtId="49" fontId="8" fillId="0" borderId="10" xfId="57" applyNumberFormat="1" applyFont="1" applyFill="1" applyBorder="1" applyAlignment="1" applyProtection="1">
      <alignment horizontal="left"/>
      <protection locked="0"/>
    </xf>
    <xf numFmtId="4" fontId="3" fillId="0" borderId="10" xfId="57" applyNumberFormat="1" applyFont="1" applyFill="1" applyBorder="1" applyAlignment="1" applyProtection="1">
      <alignment wrapText="1"/>
      <protection locked="0"/>
    </xf>
    <xf numFmtId="0" fontId="6" fillId="0" borderId="0" xfId="0" applyFont="1" applyFill="1" applyBorder="1" applyAlignment="1">
      <alignment/>
    </xf>
    <xf numFmtId="0" fontId="6" fillId="0" borderId="0" xfId="0" applyFont="1" applyFill="1" applyAlignment="1">
      <alignment/>
    </xf>
    <xf numFmtId="0" fontId="6" fillId="0" borderId="10" xfId="0" applyFont="1" applyFill="1" applyBorder="1" applyAlignment="1">
      <alignment wrapText="1"/>
    </xf>
    <xf numFmtId="4" fontId="11" fillId="0" borderId="10" xfId="0" applyNumberFormat="1" applyFont="1" applyFill="1" applyBorder="1" applyAlignment="1">
      <alignment wrapText="1"/>
    </xf>
    <xf numFmtId="49" fontId="8" fillId="0" borderId="10" xfId="0" applyNumberFormat="1" applyFont="1" applyFill="1" applyBorder="1" applyAlignment="1" applyProtection="1">
      <alignment horizontal="left" vertical="center"/>
      <protection/>
    </xf>
    <xf numFmtId="4" fontId="11" fillId="0" borderId="10" xfId="0" applyNumberFormat="1" applyFont="1" applyFill="1" applyBorder="1" applyAlignment="1" applyProtection="1">
      <alignment horizontal="left" wrapText="1"/>
      <protection/>
    </xf>
    <xf numFmtId="4" fontId="8" fillId="0" borderId="10" xfId="0" applyNumberFormat="1" applyFont="1" applyFill="1" applyBorder="1" applyAlignment="1">
      <alignment horizontal="left"/>
    </xf>
    <xf numFmtId="4" fontId="3" fillId="0" borderId="10" xfId="0" applyNumberFormat="1" applyFont="1" applyFill="1" applyBorder="1" applyAlignment="1" applyProtection="1">
      <alignment horizontal="left" wrapText="1"/>
      <protection/>
    </xf>
    <xf numFmtId="175" fontId="3" fillId="0" borderId="10" xfId="0" applyNumberFormat="1" applyFont="1" applyFill="1" applyBorder="1" applyAlignment="1" applyProtection="1">
      <alignment wrapText="1"/>
      <protection/>
    </xf>
    <xf numFmtId="0" fontId="3" fillId="0" borderId="10" xfId="0" applyFont="1" applyFill="1" applyBorder="1" applyAlignment="1">
      <alignment wrapText="1"/>
    </xf>
    <xf numFmtId="175" fontId="3" fillId="0" borderId="10" xfId="62" applyNumberFormat="1" applyFont="1" applyFill="1" applyBorder="1" applyAlignment="1" applyProtection="1">
      <alignment wrapText="1"/>
      <protection/>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0" xfId="0" applyFont="1" applyFill="1" applyBorder="1" applyAlignment="1">
      <alignment wrapText="1"/>
    </xf>
    <xf numFmtId="49" fontId="3" fillId="0" borderId="0" xfId="0" applyNumberFormat="1" applyFont="1" applyFill="1" applyBorder="1" applyAlignment="1">
      <alignment vertical="top" wrapText="1"/>
    </xf>
    <xf numFmtId="3" fontId="12"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 fontId="6" fillId="0" borderId="0" xfId="0" applyNumberFormat="1" applyFont="1" applyFill="1" applyBorder="1" applyAlignment="1">
      <alignment wrapText="1"/>
    </xf>
    <xf numFmtId="176" fontId="3"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6"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0" xfId="0" applyNumberFormat="1" applyFont="1" applyFill="1" applyBorder="1" applyAlignment="1">
      <alignment horizontal="center" vertical="top" wrapText="1"/>
    </xf>
    <xf numFmtId="3" fontId="4" fillId="0" borderId="10" xfId="0" applyNumberFormat="1" applyFont="1" applyFill="1" applyBorder="1" applyAlignment="1">
      <alignment horizontal="center"/>
    </xf>
    <xf numFmtId="49" fontId="6" fillId="0" borderId="10" xfId="0" applyNumberFormat="1" applyFont="1" applyFill="1" applyBorder="1" applyAlignment="1">
      <alignment vertical="top" wrapText="1"/>
    </xf>
    <xf numFmtId="175" fontId="6" fillId="0" borderId="10" xfId="62" applyNumberFormat="1" applyFont="1" applyFill="1" applyBorder="1" applyAlignment="1" applyProtection="1">
      <alignment horizontal="left" wrapText="1"/>
      <protection/>
    </xf>
    <xf numFmtId="4" fontId="6" fillId="0" borderId="10" xfId="63" applyNumberFormat="1" applyFont="1" applyFill="1" applyBorder="1" applyAlignment="1" applyProtection="1">
      <alignment horizontal="right" wrapText="1"/>
      <protection/>
    </xf>
    <xf numFmtId="4" fontId="6" fillId="0" borderId="0" xfId="0" applyNumberFormat="1" applyFont="1" applyFill="1" applyAlignment="1">
      <alignment/>
    </xf>
    <xf numFmtId="175" fontId="6" fillId="0" borderId="10" xfId="62" applyNumberFormat="1" applyFont="1" applyFill="1" applyBorder="1" applyAlignment="1">
      <alignment wrapText="1"/>
      <protection/>
    </xf>
    <xf numFmtId="4" fontId="6" fillId="0" borderId="10" xfId="63" applyNumberFormat="1" applyFont="1" applyFill="1" applyBorder="1" applyAlignment="1">
      <alignment horizontal="right" wrapText="1"/>
      <protection/>
    </xf>
    <xf numFmtId="49" fontId="6" fillId="0" borderId="10" xfId="0" applyNumberFormat="1" applyFont="1" applyFill="1" applyBorder="1" applyAlignment="1">
      <alignment horizontal="left" vertical="top" wrapText="1"/>
    </xf>
    <xf numFmtId="49" fontId="3" fillId="0" borderId="10" xfId="0" applyNumberFormat="1" applyFont="1" applyFill="1" applyBorder="1" applyAlignment="1">
      <alignment vertical="top" wrapText="1"/>
    </xf>
    <xf numFmtId="4" fontId="3" fillId="0" borderId="10" xfId="62" applyNumberFormat="1" applyFont="1" applyFill="1" applyBorder="1" applyAlignment="1">
      <alignment wrapText="1"/>
      <protection/>
    </xf>
    <xf numFmtId="4" fontId="4" fillId="0" borderId="10" xfId="0" applyNumberFormat="1" applyFont="1" applyFill="1" applyBorder="1" applyAlignment="1">
      <alignment horizontal="right"/>
    </xf>
    <xf numFmtId="4" fontId="3" fillId="0" borderId="10" xfId="63" applyNumberFormat="1" applyFont="1" applyFill="1" applyBorder="1" applyAlignment="1" applyProtection="1">
      <alignment horizontal="right" wrapText="1"/>
      <protection/>
    </xf>
    <xf numFmtId="175" fontId="3" fillId="0" borderId="10" xfId="62" applyNumberFormat="1" applyFont="1" applyFill="1" applyBorder="1" applyAlignment="1">
      <alignment wrapText="1"/>
      <protection/>
    </xf>
    <xf numFmtId="175" fontId="3" fillId="0" borderId="10" xfId="62" applyNumberFormat="1" applyFont="1" applyFill="1" applyBorder="1" applyAlignment="1" applyProtection="1">
      <alignment horizontal="left" vertical="center" wrapText="1"/>
      <protection/>
    </xf>
    <xf numFmtId="0" fontId="13" fillId="0" borderId="0" xfId="0" applyFont="1" applyFill="1" applyAlignment="1">
      <alignment/>
    </xf>
    <xf numFmtId="4" fontId="10" fillId="0" borderId="10" xfId="63" applyNumberFormat="1" applyFont="1" applyFill="1" applyBorder="1" applyAlignment="1">
      <alignment horizontal="right" wrapText="1"/>
      <protection/>
    </xf>
    <xf numFmtId="49" fontId="13" fillId="0" borderId="10" xfId="0" applyNumberFormat="1" applyFont="1" applyFill="1" applyBorder="1" applyAlignment="1">
      <alignment vertical="top" wrapText="1"/>
    </xf>
    <xf numFmtId="175" fontId="13" fillId="0" borderId="10" xfId="62" applyNumberFormat="1" applyFont="1" applyFill="1" applyBorder="1" applyAlignment="1">
      <alignment wrapText="1"/>
      <protection/>
    </xf>
    <xf numFmtId="4" fontId="14" fillId="0" borderId="10" xfId="0" applyNumberFormat="1" applyFont="1" applyFill="1" applyBorder="1" applyAlignment="1">
      <alignment horizontal="right"/>
    </xf>
    <xf numFmtId="4" fontId="6" fillId="0" borderId="10" xfId="63" applyNumberFormat="1" applyFont="1" applyFill="1" applyBorder="1" applyAlignment="1">
      <alignment horizontal="right"/>
      <protection/>
    </xf>
    <xf numFmtId="49" fontId="3" fillId="0" borderId="10" xfId="0" applyNumberFormat="1" applyFont="1" applyFill="1" applyBorder="1" applyAlignment="1">
      <alignment horizontal="left" vertical="top" wrapText="1"/>
    </xf>
    <xf numFmtId="175" fontId="6" fillId="0" borderId="10" xfId="63" applyNumberFormat="1" applyFont="1" applyFill="1" applyBorder="1" applyAlignment="1">
      <alignment wrapText="1"/>
      <protection/>
    </xf>
    <xf numFmtId="175" fontId="3" fillId="0" borderId="10" xfId="63" applyNumberFormat="1" applyFont="1" applyFill="1" applyBorder="1" applyAlignment="1">
      <alignment wrapText="1"/>
      <protection/>
    </xf>
    <xf numFmtId="49" fontId="15" fillId="0" borderId="10" xfId="0" applyNumberFormat="1" applyFont="1" applyFill="1" applyBorder="1" applyAlignment="1">
      <alignment vertical="top" wrapText="1"/>
    </xf>
    <xf numFmtId="4" fontId="10" fillId="0" borderId="10" xfId="63" applyNumberFormat="1" applyFont="1" applyFill="1" applyBorder="1" applyAlignment="1" applyProtection="1">
      <alignment horizontal="right" wrapText="1"/>
      <protection/>
    </xf>
    <xf numFmtId="4" fontId="3" fillId="0" borderId="10" xfId="0" applyNumberFormat="1" applyFont="1" applyFill="1" applyBorder="1" applyAlignment="1" applyProtection="1">
      <alignment wrapText="1"/>
      <protection/>
    </xf>
    <xf numFmtId="4" fontId="6" fillId="0" borderId="10" xfId="0" applyNumberFormat="1" applyFont="1" applyFill="1" applyBorder="1" applyAlignment="1" applyProtection="1">
      <alignment horizontal="left" wrapText="1"/>
      <protection/>
    </xf>
    <xf numFmtId="175" fontId="11" fillId="0" borderId="10" xfId="62" applyNumberFormat="1" applyFont="1" applyFill="1" applyBorder="1" applyAlignment="1">
      <alignment wrapText="1"/>
      <protection/>
    </xf>
    <xf numFmtId="4" fontId="3" fillId="0" borderId="10" xfId="62" applyNumberFormat="1" applyFont="1" applyFill="1" applyBorder="1" applyAlignment="1" applyProtection="1">
      <alignment wrapText="1"/>
      <protection/>
    </xf>
    <xf numFmtId="175" fontId="11" fillId="0" borderId="10" xfId="62" applyNumberFormat="1" applyFont="1" applyFill="1" applyBorder="1" applyAlignment="1">
      <alignment horizontal="left" vertical="center" wrapText="1"/>
      <protection/>
    </xf>
    <xf numFmtId="175" fontId="16" fillId="0" borderId="10" xfId="63" applyNumberFormat="1" applyFont="1" applyFill="1" applyBorder="1" applyAlignment="1">
      <alignment horizontal="left" vertical="center" wrapText="1"/>
      <protection/>
    </xf>
    <xf numFmtId="175" fontId="11" fillId="0" borderId="10" xfId="63" applyNumberFormat="1" applyFont="1" applyFill="1" applyBorder="1" applyAlignment="1">
      <alignment horizontal="left" vertical="center" wrapText="1"/>
      <protection/>
    </xf>
    <xf numFmtId="3" fontId="3" fillId="0" borderId="10" xfId="0" applyNumberFormat="1" applyFont="1" applyFill="1" applyBorder="1" applyAlignment="1" applyProtection="1">
      <alignment vertical="top" wrapText="1"/>
      <protection/>
    </xf>
    <xf numFmtId="3" fontId="13" fillId="0" borderId="10" xfId="0" applyNumberFormat="1" applyFont="1" applyFill="1" applyBorder="1" applyAlignment="1" applyProtection="1">
      <alignment horizontal="center" vertical="top" wrapText="1"/>
      <protection/>
    </xf>
    <xf numFmtId="175" fontId="6" fillId="0" borderId="10" xfId="61" applyNumberFormat="1" applyFont="1" applyFill="1" applyBorder="1" applyAlignment="1">
      <alignment vertical="top" wrapText="1"/>
      <protection/>
    </xf>
    <xf numFmtId="175" fontId="6" fillId="0" borderId="10" xfId="64" applyNumberFormat="1" applyFont="1" applyFill="1" applyBorder="1" applyAlignment="1" applyProtection="1">
      <alignment vertical="top" wrapText="1"/>
      <protection/>
    </xf>
    <xf numFmtId="4" fontId="3" fillId="0" borderId="10" xfId="0" applyNumberFormat="1" applyFont="1" applyFill="1" applyBorder="1" applyAlignment="1">
      <alignment horizontal="left" vertical="center" wrapText="1"/>
    </xf>
    <xf numFmtId="2" fontId="3" fillId="0" borderId="10" xfId="62" applyNumberFormat="1" applyFont="1" applyFill="1" applyBorder="1" applyAlignment="1">
      <alignment wrapText="1"/>
      <protection/>
    </xf>
    <xf numFmtId="175" fontId="6" fillId="0" borderId="10" xfId="62" applyNumberFormat="1" applyFont="1" applyFill="1" applyBorder="1" applyAlignment="1">
      <alignment/>
      <protection/>
    </xf>
    <xf numFmtId="175" fontId="3" fillId="0" borderId="10" xfId="62" applyNumberFormat="1" applyFont="1" applyFill="1" applyBorder="1" applyAlignment="1">
      <alignment/>
      <protection/>
    </xf>
    <xf numFmtId="3" fontId="6" fillId="0" borderId="10" xfId="0" applyNumberFormat="1" applyFont="1" applyFill="1" applyBorder="1" applyAlignment="1">
      <alignment wrapText="1"/>
    </xf>
    <xf numFmtId="3" fontId="3" fillId="0" borderId="10" xfId="0" applyNumberFormat="1" applyFont="1" applyFill="1" applyBorder="1" applyAlignment="1">
      <alignment wrapText="1"/>
    </xf>
    <xf numFmtId="0" fontId="18" fillId="0" borderId="0" xfId="0" applyFont="1" applyFill="1" applyAlignment="1">
      <alignment/>
    </xf>
    <xf numFmtId="3" fontId="6" fillId="0" borderId="0" xfId="0" applyNumberFormat="1" applyFont="1" applyFill="1" applyBorder="1" applyAlignment="1">
      <alignment/>
    </xf>
    <xf numFmtId="0" fontId="19" fillId="0" borderId="0" xfId="0" applyFont="1" applyFill="1" applyAlignment="1">
      <alignment/>
    </xf>
    <xf numFmtId="2" fontId="6" fillId="0" borderId="0" xfId="0" applyNumberFormat="1" applyFont="1" applyFill="1" applyAlignment="1">
      <alignment/>
    </xf>
    <xf numFmtId="4" fontId="20" fillId="0" borderId="10" xfId="63" applyNumberFormat="1" applyFont="1" applyFill="1" applyBorder="1" applyAlignment="1" applyProtection="1">
      <alignment horizontal="right" wrapText="1"/>
      <protection/>
    </xf>
    <xf numFmtId="4" fontId="20" fillId="0" borderId="10" xfId="63" applyNumberFormat="1" applyFont="1" applyFill="1" applyBorder="1" applyAlignment="1">
      <alignment horizontal="right" wrapText="1"/>
      <protection/>
    </xf>
    <xf numFmtId="4" fontId="21" fillId="0" borderId="10" xfId="63" applyNumberFormat="1" applyFont="1" applyFill="1" applyBorder="1" applyAlignment="1" applyProtection="1">
      <alignment horizontal="right" wrapText="1"/>
      <protection/>
    </xf>
    <xf numFmtId="4" fontId="21" fillId="0" borderId="10" xfId="0" applyNumberFormat="1" applyFont="1" applyFill="1" applyBorder="1" applyAlignment="1">
      <alignment/>
    </xf>
    <xf numFmtId="4" fontId="12" fillId="0" borderId="10" xfId="0" applyNumberFormat="1" applyFont="1" applyFill="1" applyBorder="1" applyAlignment="1">
      <alignment horizontal="right"/>
    </xf>
    <xf numFmtId="4" fontId="20" fillId="0" borderId="10" xfId="63" applyNumberFormat="1" applyFont="1" applyFill="1" applyBorder="1" applyAlignment="1">
      <alignment horizontal="right"/>
      <protection/>
    </xf>
    <xf numFmtId="4" fontId="21" fillId="0" borderId="10" xfId="0" applyNumberFormat="1" applyFont="1" applyFill="1" applyBorder="1" applyAlignment="1">
      <alignment vertical="top" wrapText="1"/>
    </xf>
    <xf numFmtId="4" fontId="21" fillId="0" borderId="10" xfId="63" applyNumberFormat="1" applyFont="1" applyBorder="1" applyAlignment="1">
      <alignment horizontal="right" wrapText="1"/>
      <protection/>
    </xf>
    <xf numFmtId="4" fontId="21" fillId="0" borderId="10" xfId="63" applyNumberFormat="1" applyFont="1" applyFill="1" applyBorder="1" applyAlignment="1">
      <alignment horizontal="right" wrapText="1"/>
      <protection/>
    </xf>
    <xf numFmtId="4" fontId="22" fillId="0" borderId="10" xfId="0" applyNumberFormat="1" applyFont="1" applyFill="1" applyBorder="1" applyAlignment="1">
      <alignment horizontal="right"/>
    </xf>
    <xf numFmtId="4" fontId="21" fillId="0" borderId="10" xfId="0" applyNumberFormat="1" applyFont="1" applyFill="1" applyBorder="1" applyAlignment="1" applyProtection="1">
      <alignment/>
      <protection/>
    </xf>
    <xf numFmtId="4" fontId="20" fillId="0" borderId="10" xfId="0" applyNumberFormat="1" applyFont="1" applyFill="1" applyBorder="1" applyAlignment="1">
      <alignment/>
    </xf>
    <xf numFmtId="4" fontId="6" fillId="33" borderId="10" xfId="0" applyNumberFormat="1" applyFont="1" applyFill="1" applyBorder="1" applyAlignment="1">
      <alignment/>
    </xf>
    <xf numFmtId="4" fontId="6" fillId="34" borderId="10" xfId="0" applyNumberFormat="1" applyFont="1" applyFill="1" applyBorder="1" applyAlignment="1">
      <alignment/>
    </xf>
    <xf numFmtId="4" fontId="20" fillId="34" borderId="10" xfId="63" applyNumberFormat="1" applyFont="1" applyFill="1" applyBorder="1" applyAlignment="1">
      <alignment horizontal="right" wrapText="1"/>
      <protection/>
    </xf>
    <xf numFmtId="4" fontId="20" fillId="34" borderId="10" xfId="63" applyNumberFormat="1" applyFont="1" applyFill="1" applyBorder="1" applyAlignment="1" applyProtection="1">
      <alignment horizontal="right" wrapText="1"/>
      <protection/>
    </xf>
    <xf numFmtId="4" fontId="21" fillId="33" borderId="10" xfId="63" applyNumberFormat="1" applyFont="1" applyFill="1" applyBorder="1" applyAlignment="1" applyProtection="1">
      <alignment horizontal="right" wrapText="1"/>
      <protection/>
    </xf>
    <xf numFmtId="0" fontId="6" fillId="0" borderId="0" xfId="0" applyFont="1" applyFill="1" applyBorder="1" applyAlignment="1">
      <alignment horizontal="center" wrapText="1"/>
    </xf>
    <xf numFmtId="0" fontId="7" fillId="0" borderId="0" xfId="0" applyFont="1" applyFill="1" applyBorder="1" applyAlignment="1">
      <alignment horizontal="center" wrapText="1"/>
    </xf>
    <xf numFmtId="0" fontId="6"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I\2019\cont%20executie\MACHETA%20CONT%20OCTOMBRIE%202019%20C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I\2019\cont%20executie\MACHETA%20CONT%20NOIEMBRIE%202019%20C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0\cont%20de%20executie\MACHETA%20CONT%20IANUARIE%20%202020%20C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ITURI"/>
      <sheetName val="CHELTUIEL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1">
        <row r="33">
          <cell r="F3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ENITURI"/>
      <sheetName val="CHELTUIELI"/>
    </sheetNames>
    <sheetDataSet>
      <sheetData sheetId="0">
        <row r="7">
          <cell r="E7">
            <v>36803925.02</v>
          </cell>
        </row>
        <row r="17">
          <cell r="E17">
            <v>138610</v>
          </cell>
        </row>
        <row r="24">
          <cell r="E24">
            <v>17101</v>
          </cell>
        </row>
        <row r="26">
          <cell r="E26">
            <v>1681917.59</v>
          </cell>
        </row>
        <row r="29">
          <cell r="E29">
            <v>37107254</v>
          </cell>
        </row>
        <row r="30">
          <cell r="E30">
            <v>-48535</v>
          </cell>
        </row>
        <row r="32">
          <cell r="E32">
            <v>7377</v>
          </cell>
        </row>
        <row r="36">
          <cell r="E36">
            <v>959</v>
          </cell>
        </row>
        <row r="37">
          <cell r="E37">
            <v>1243</v>
          </cell>
        </row>
        <row r="42">
          <cell r="E42">
            <v>2683</v>
          </cell>
        </row>
        <row r="43">
          <cell r="E43">
            <v>-5529</v>
          </cell>
        </row>
        <row r="44">
          <cell r="E44">
            <v>132478</v>
          </cell>
        </row>
        <row r="45">
          <cell r="E45">
            <v>5754</v>
          </cell>
        </row>
        <row r="46">
          <cell r="E46">
            <v>400</v>
          </cell>
        </row>
        <row r="48">
          <cell r="E48">
            <v>21939</v>
          </cell>
        </row>
        <row r="49">
          <cell r="E49">
            <v>570529</v>
          </cell>
        </row>
        <row r="54">
          <cell r="E54">
            <v>12740.18</v>
          </cell>
        </row>
        <row r="61">
          <cell r="E61">
            <v>20240.25</v>
          </cell>
        </row>
        <row r="86">
          <cell r="E86">
            <v>25</v>
          </cell>
        </row>
        <row r="93">
          <cell r="E93">
            <v>-2863261</v>
          </cell>
        </row>
      </sheetData>
      <sheetData sheetId="1">
        <row r="7">
          <cell r="F7">
            <v>95036606.94000001</v>
          </cell>
        </row>
        <row r="9">
          <cell r="F9">
            <v>536520</v>
          </cell>
        </row>
        <row r="10">
          <cell r="F10">
            <v>74900852.76</v>
          </cell>
        </row>
        <row r="12">
          <cell r="F12">
            <v>16573010</v>
          </cell>
        </row>
        <row r="18">
          <cell r="F18">
            <v>-42701.82</v>
          </cell>
        </row>
        <row r="19">
          <cell r="F19">
            <v>95036606.94000001</v>
          </cell>
        </row>
        <row r="25">
          <cell r="F25">
            <v>431578</v>
          </cell>
        </row>
        <row r="26">
          <cell r="F26">
            <v>56282</v>
          </cell>
        </row>
        <row r="27">
          <cell r="F27">
            <v>2793</v>
          </cell>
        </row>
        <row r="28">
          <cell r="F28">
            <v>1450</v>
          </cell>
        </row>
        <row r="31">
          <cell r="F31">
            <v>19400</v>
          </cell>
        </row>
        <row r="32">
          <cell r="F32">
            <v>13588</v>
          </cell>
        </row>
        <row r="42">
          <cell r="F42">
            <v>11429</v>
          </cell>
        </row>
        <row r="44">
          <cell r="F44">
            <v>74900852.76</v>
          </cell>
        </row>
        <row r="46">
          <cell r="F46">
            <v>3854.46</v>
          </cell>
        </row>
        <row r="47">
          <cell r="F47">
            <v>0</v>
          </cell>
        </row>
        <row r="48">
          <cell r="F48">
            <v>24322.24</v>
          </cell>
        </row>
        <row r="52">
          <cell r="F52">
            <v>6683.76</v>
          </cell>
        </row>
        <row r="54">
          <cell r="F54">
            <v>5872.27</v>
          </cell>
        </row>
        <row r="55">
          <cell r="F55">
            <v>33115.31</v>
          </cell>
        </row>
        <row r="57">
          <cell r="F57">
            <v>6236.17</v>
          </cell>
        </row>
        <row r="64">
          <cell r="F64">
            <v>368.9</v>
          </cell>
        </row>
        <row r="67">
          <cell r="F67">
            <v>773.5</v>
          </cell>
        </row>
        <row r="88">
          <cell r="F88">
            <v>-5347.91</v>
          </cell>
        </row>
        <row r="89">
          <cell r="F89">
            <v>74825862.32000001</v>
          </cell>
        </row>
        <row r="92">
          <cell r="F92">
            <v>8057876.29</v>
          </cell>
        </row>
        <row r="93">
          <cell r="F93">
            <v>22855656.46</v>
          </cell>
        </row>
        <row r="94">
          <cell r="F94">
            <v>70259.93</v>
          </cell>
        </row>
        <row r="95">
          <cell r="F95">
            <v>2406.46</v>
          </cell>
        </row>
        <row r="96">
          <cell r="F96">
            <v>347575.73</v>
          </cell>
        </row>
        <row r="97">
          <cell r="F97">
            <v>-2645.58</v>
          </cell>
        </row>
        <row r="99">
          <cell r="F99">
            <v>126320</v>
          </cell>
        </row>
        <row r="101">
          <cell r="F101">
            <v>287388.41</v>
          </cell>
        </row>
        <row r="102">
          <cell r="F102">
            <v>3747000</v>
          </cell>
        </row>
        <row r="103">
          <cell r="F103">
            <v>215.34</v>
          </cell>
        </row>
        <row r="104">
          <cell r="F104">
            <v>77940</v>
          </cell>
        </row>
        <row r="106">
          <cell r="F106">
            <v>1377610</v>
          </cell>
        </row>
        <row r="108">
          <cell r="F108">
            <v>1204479.52</v>
          </cell>
        </row>
        <row r="112">
          <cell r="F112">
            <v>392225.34</v>
          </cell>
        </row>
        <row r="114">
          <cell r="F114">
            <v>24260</v>
          </cell>
        </row>
        <row r="127">
          <cell r="F127">
            <v>3108250</v>
          </cell>
        </row>
        <row r="129">
          <cell r="F129">
            <v>550000</v>
          </cell>
        </row>
        <row r="134">
          <cell r="F134">
            <v>3000411.8600000003</v>
          </cell>
        </row>
        <row r="135">
          <cell r="F135">
            <v>2299325.02</v>
          </cell>
        </row>
        <row r="136">
          <cell r="F136">
            <v>204690</v>
          </cell>
        </row>
        <row r="137">
          <cell r="F137">
            <v>-5238.31</v>
          </cell>
        </row>
        <row r="138">
          <cell r="F138">
            <v>1800000</v>
          </cell>
        </row>
        <row r="139">
          <cell r="F139">
            <v>-669.42</v>
          </cell>
        </row>
        <row r="141">
          <cell r="F141">
            <v>123240.74</v>
          </cell>
        </row>
        <row r="143">
          <cell r="F143">
            <v>-360</v>
          </cell>
        </row>
        <row r="145">
          <cell r="F145">
            <v>1677842.48</v>
          </cell>
        </row>
        <row r="147">
          <cell r="F147">
            <v>3917.08</v>
          </cell>
        </row>
        <row r="149">
          <cell r="F149">
            <v>-5433.8</v>
          </cell>
        </row>
        <row r="151">
          <cell r="F151">
            <v>410431.66</v>
          </cell>
        </row>
        <row r="153">
          <cell r="F153">
            <v>-72</v>
          </cell>
        </row>
        <row r="154">
          <cell r="F154">
            <v>96700</v>
          </cell>
        </row>
        <row r="158">
          <cell r="F158">
            <v>21832000</v>
          </cell>
        </row>
        <row r="161">
          <cell r="F161">
            <v>485840</v>
          </cell>
        </row>
        <row r="162">
          <cell r="F162">
            <v>-21501.8</v>
          </cell>
        </row>
        <row r="164">
          <cell r="F164">
            <v>568000</v>
          </cell>
        </row>
        <row r="167">
          <cell r="F167">
            <v>94000</v>
          </cell>
        </row>
        <row r="172">
          <cell r="F172">
            <v>16573010</v>
          </cell>
        </row>
        <row r="175">
          <cell r="F175">
            <v>15795900</v>
          </cell>
        </row>
        <row r="176">
          <cell r="F176">
            <v>777110</v>
          </cell>
        </row>
        <row r="177">
          <cell r="F177">
            <v>3067493</v>
          </cell>
        </row>
        <row r="183">
          <cell r="F183">
            <v>2768967</v>
          </cell>
        </row>
        <row r="184">
          <cell r="F184">
            <v>299959</v>
          </cell>
        </row>
        <row r="185">
          <cell r="F185">
            <v>-1433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IU103"/>
  <sheetViews>
    <sheetView zoomScalePageLayoutView="0" workbookViewId="0" topLeftCell="A1">
      <pane xSplit="4" ySplit="6" topLeftCell="E88" activePane="bottomRight" state="frozen"/>
      <selection pane="topLeft" activeCell="J8" activeCellId="1" sqref="I12 J8"/>
      <selection pane="topRight" activeCell="J8" activeCellId="1" sqref="I12 J8"/>
      <selection pane="bottomLeft" activeCell="J8" activeCellId="1" sqref="I12 J8"/>
      <selection pane="bottomRight" activeCell="F86" sqref="F86"/>
    </sheetView>
  </sheetViews>
  <sheetFormatPr defaultColWidth="9.140625" defaultRowHeight="12.75"/>
  <cols>
    <col min="1" max="1" width="10.28125" style="1" customWidth="1"/>
    <col min="2" max="2" width="51.00390625" style="2" customWidth="1"/>
    <col min="3" max="3" width="0.85546875" style="2" hidden="1" customWidth="1"/>
    <col min="4" max="4" width="14.00390625" style="3" customWidth="1"/>
    <col min="5" max="5" width="15.421875" style="2" customWidth="1"/>
    <col min="6" max="6" width="18.00390625" style="2" customWidth="1"/>
    <col min="7" max="8" width="14.57421875" style="4" customWidth="1"/>
    <col min="9" max="9" width="10.57421875" style="4" customWidth="1"/>
    <col min="10" max="10" width="10.8515625" style="4" customWidth="1"/>
    <col min="11" max="11" width="11.00390625" style="4" customWidth="1"/>
    <col min="12" max="12" width="10.28125" style="4" customWidth="1"/>
    <col min="13" max="13" width="9.140625" style="4" customWidth="1"/>
    <col min="14" max="14" width="10.00390625" style="4" customWidth="1"/>
    <col min="15" max="15" width="10.7109375" style="4" customWidth="1"/>
    <col min="16" max="16" width="10.00390625" style="4" customWidth="1"/>
    <col min="17" max="17" width="10.28125" style="4" customWidth="1"/>
    <col min="18" max="18" width="10.00390625" style="4" customWidth="1"/>
    <col min="19" max="19" width="10.8515625" style="4" customWidth="1"/>
    <col min="20" max="20" width="9.140625" style="4" customWidth="1"/>
    <col min="21" max="21" width="9.7109375" style="4" customWidth="1"/>
    <col min="22" max="22" width="10.140625" style="4" customWidth="1"/>
    <col min="23" max="23" width="10.8515625" style="4" customWidth="1"/>
    <col min="24" max="24" width="9.7109375" style="4" customWidth="1"/>
    <col min="25" max="26" width="10.57421875" style="4" customWidth="1"/>
    <col min="27" max="27" width="10.8515625" style="4" customWidth="1"/>
    <col min="28" max="28" width="9.8515625" style="4" customWidth="1"/>
    <col min="29" max="29" width="9.00390625" style="4" customWidth="1"/>
    <col min="30" max="30" width="10.140625" style="4" customWidth="1"/>
    <col min="31" max="31" width="10.57421875" style="4" customWidth="1"/>
    <col min="32" max="32" width="10.7109375" style="4" customWidth="1"/>
    <col min="33" max="33" width="9.28125" style="4" customWidth="1"/>
    <col min="34" max="34" width="10.28125" style="4" customWidth="1"/>
    <col min="35" max="35" width="9.8515625" style="4" customWidth="1"/>
    <col min="36" max="36" width="10.7109375" style="4" customWidth="1"/>
    <col min="37" max="37" width="10.00390625" style="4" customWidth="1"/>
    <col min="38" max="38" width="10.28125" style="4" customWidth="1"/>
    <col min="39" max="39" width="9.57421875" style="4" customWidth="1"/>
    <col min="40" max="40" width="10.7109375" style="4" customWidth="1"/>
    <col min="41" max="41" width="10.140625" style="4" customWidth="1"/>
    <col min="42" max="42" width="10.57421875" style="4" customWidth="1"/>
    <col min="43" max="43" width="10.00390625" style="4" customWidth="1"/>
    <col min="44" max="44" width="10.8515625" style="4" customWidth="1"/>
    <col min="45" max="45" width="10.140625" style="4" customWidth="1"/>
    <col min="46" max="46" width="9.7109375" style="4" customWidth="1"/>
    <col min="47" max="47" width="10.8515625" style="4" customWidth="1"/>
    <col min="48" max="48" width="11.140625" style="4" customWidth="1"/>
    <col min="49" max="49" width="9.140625" style="4" customWidth="1"/>
    <col min="50" max="50" width="10.57421875" style="4" customWidth="1"/>
    <col min="51" max="51" width="9.8515625" style="4" customWidth="1"/>
    <col min="52" max="52" width="10.8515625" style="4" customWidth="1"/>
    <col min="53" max="53" width="10.28125" style="4" customWidth="1"/>
    <col min="54" max="54" width="8.57421875" style="4" customWidth="1"/>
    <col min="55" max="55" width="10.421875" style="4" customWidth="1"/>
    <col min="56" max="57" width="9.8515625" style="4" customWidth="1"/>
    <col min="58" max="58" width="9.28125" style="4" customWidth="1"/>
    <col min="59" max="59" width="9.00390625" style="4" customWidth="1"/>
    <col min="60" max="60" width="10.421875" style="4" customWidth="1"/>
    <col min="61" max="61" width="11.28125" style="4" customWidth="1"/>
    <col min="62" max="62" width="9.8515625" style="4" customWidth="1"/>
    <col min="63" max="63" width="10.421875" style="4" customWidth="1"/>
    <col min="64" max="64" width="9.7109375" style="4" customWidth="1"/>
    <col min="65" max="65" width="11.140625" style="4" customWidth="1"/>
    <col min="66" max="66" width="10.421875" style="4" customWidth="1"/>
    <col min="67" max="67" width="10.00390625" style="4" customWidth="1"/>
    <col min="68" max="68" width="10.140625" style="4" customWidth="1"/>
    <col min="69" max="69" width="10.7109375" style="4" customWidth="1"/>
    <col min="70" max="70" width="11.140625" style="4" customWidth="1"/>
    <col min="71" max="71" width="9.57421875" style="4" customWidth="1"/>
    <col min="72" max="72" width="11.28125" style="4" customWidth="1"/>
    <col min="73" max="73" width="11.00390625" style="4" customWidth="1"/>
    <col min="74" max="74" width="9.8515625" style="4" customWidth="1"/>
    <col min="75" max="75" width="10.7109375" style="4" customWidth="1"/>
    <col min="76" max="76" width="10.28125" style="4" customWidth="1"/>
    <col min="77" max="77" width="10.57421875" style="4" customWidth="1"/>
    <col min="78" max="78" width="9.57421875" style="4" customWidth="1"/>
    <col min="79" max="79" width="8.421875" style="4" customWidth="1"/>
    <col min="80" max="80" width="10.7109375" style="4" customWidth="1"/>
    <col min="81" max="81" width="10.140625" style="4" customWidth="1"/>
    <col min="82" max="82" width="10.7109375" style="4" customWidth="1"/>
    <col min="83" max="83" width="9.8515625" style="4" customWidth="1"/>
    <col min="84" max="84" width="9.7109375" style="4" customWidth="1"/>
    <col min="85" max="85" width="10.00390625" style="4" customWidth="1"/>
    <col min="86" max="86" width="11.421875" style="4" customWidth="1"/>
    <col min="87" max="87" width="10.00390625" style="4" customWidth="1"/>
    <col min="88" max="88" width="9.7109375" style="4" customWidth="1"/>
    <col min="89" max="89" width="10.00390625" style="4" customWidth="1"/>
    <col min="90" max="90" width="10.7109375" style="4" customWidth="1"/>
    <col min="91" max="91" width="9.28125" style="4" customWidth="1"/>
    <col min="92" max="92" width="10.7109375" style="4" customWidth="1"/>
    <col min="93" max="93" width="10.140625" style="4" customWidth="1"/>
    <col min="94" max="94" width="10.8515625" style="4" customWidth="1"/>
    <col min="95" max="95" width="11.140625" style="4" customWidth="1"/>
    <col min="96" max="98" width="10.28125" style="4" customWidth="1"/>
    <col min="99" max="99" width="9.57421875" style="4" customWidth="1"/>
    <col min="100" max="100" width="10.28125" style="4" customWidth="1"/>
    <col min="101" max="101" width="9.57421875" style="4" customWidth="1"/>
    <col min="102" max="102" width="10.140625" style="4" customWidth="1"/>
    <col min="103" max="103" width="8.8515625" style="4" customWidth="1"/>
    <col min="104" max="104" width="9.421875" style="4" customWidth="1"/>
    <col min="105" max="105" width="10.28125" style="4" customWidth="1"/>
    <col min="106" max="106" width="9.8515625" style="4" customWidth="1"/>
    <col min="107" max="107" width="9.57421875" style="4" customWidth="1"/>
    <col min="108" max="108" width="9.00390625" style="4" customWidth="1"/>
    <col min="109" max="109" width="9.7109375" style="4" customWidth="1"/>
    <col min="110" max="111" width="10.421875" style="4" customWidth="1"/>
    <col min="112" max="112" width="10.140625" style="4" customWidth="1"/>
    <col min="113" max="113" width="10.28125" style="4" customWidth="1"/>
    <col min="114" max="114" width="11.57421875" style="4" customWidth="1"/>
    <col min="115" max="116" width="11.140625" style="4" customWidth="1"/>
    <col min="117" max="117" width="9.8515625" style="4" customWidth="1"/>
    <col min="118" max="118" width="8.57421875" style="4" customWidth="1"/>
    <col min="119" max="119" width="10.28125" style="4" customWidth="1"/>
    <col min="120" max="120" width="10.00390625" style="4" customWidth="1"/>
    <col min="121" max="121" width="9.8515625" style="4" customWidth="1"/>
    <col min="122" max="122" width="10.140625" style="4" customWidth="1"/>
    <col min="123" max="123" width="11.7109375" style="4" customWidth="1"/>
    <col min="124" max="124" width="8.140625" style="4" customWidth="1"/>
    <col min="125" max="125" width="8.57421875" style="4" customWidth="1"/>
    <col min="126" max="126" width="10.140625" style="4" customWidth="1"/>
    <col min="127" max="127" width="11.7109375" style="4" customWidth="1"/>
    <col min="128" max="128" width="9.57421875" style="4" customWidth="1"/>
    <col min="129" max="129" width="9.421875" style="4" customWidth="1"/>
    <col min="130" max="130" width="12.28125" style="4" customWidth="1"/>
    <col min="131" max="131" width="11.421875" style="4" customWidth="1"/>
    <col min="132" max="132" width="11.57421875" style="4" customWidth="1"/>
    <col min="133" max="133" width="11.421875" style="4" customWidth="1"/>
    <col min="134" max="134" width="14.28125" style="4" customWidth="1"/>
    <col min="135" max="135" width="10.57421875" style="4" customWidth="1"/>
    <col min="136" max="136" width="11.7109375" style="4" customWidth="1"/>
    <col min="137" max="137" width="11.00390625" style="4" customWidth="1"/>
    <col min="138" max="138" width="12.00390625" style="4" customWidth="1"/>
    <col min="139" max="139" width="10.8515625" style="4" customWidth="1"/>
    <col min="140" max="140" width="11.57421875" style="4" customWidth="1"/>
    <col min="141" max="141" width="9.8515625" style="4" customWidth="1"/>
    <col min="142" max="142" width="10.57421875" style="4" customWidth="1"/>
    <col min="143" max="144" width="9.140625" style="4" customWidth="1"/>
    <col min="145" max="145" width="10.57421875" style="4" customWidth="1"/>
    <col min="146" max="146" width="9.8515625" style="4" customWidth="1"/>
    <col min="147" max="147" width="10.140625" style="4" customWidth="1"/>
    <col min="148" max="149" width="9.140625" style="4" customWidth="1"/>
    <col min="150" max="150" width="10.57421875" style="4" customWidth="1"/>
    <col min="151" max="151" width="10.00390625" style="4" customWidth="1"/>
    <col min="152" max="152" width="9.8515625" style="4" customWidth="1"/>
    <col min="153" max="154" width="9.140625" style="4" customWidth="1"/>
    <col min="155" max="155" width="10.421875" style="4" customWidth="1"/>
    <col min="156" max="156" width="9.7109375" style="4" customWidth="1"/>
    <col min="157" max="157" width="10.00390625" style="4" customWidth="1"/>
    <col min="158" max="159" width="9.140625" style="4" customWidth="1"/>
    <col min="160" max="160" width="10.140625" style="4" customWidth="1"/>
    <col min="161" max="161" width="12.7109375" style="4" customWidth="1"/>
    <col min="162" max="173" width="9.140625" style="4" customWidth="1"/>
    <col min="174" max="16384" width="9.140625" style="2" customWidth="1"/>
  </cols>
  <sheetData>
    <row r="1" spans="1:255" s="7" customFormat="1" ht="20.25">
      <c r="A1" s="1"/>
      <c r="B1" s="5" t="s">
        <v>435</v>
      </c>
      <c r="C1" s="5"/>
      <c r="D1" s="6"/>
      <c r="E1" s="2"/>
      <c r="F1" s="2"/>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row>
    <row r="2" spans="1:255" s="7" customFormat="1" ht="17.25" customHeight="1">
      <c r="A2" s="1"/>
      <c r="B2" s="8"/>
      <c r="C2" s="8"/>
      <c r="D2" s="6"/>
      <c r="E2" s="2"/>
      <c r="F2" s="2"/>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row>
    <row r="3" spans="1:160" ht="15">
      <c r="A3" s="9"/>
      <c r="B3" s="10"/>
      <c r="C3" s="10"/>
      <c r="D3" s="7"/>
      <c r="E3" s="7"/>
      <c r="F3" s="7"/>
      <c r="FD3" s="11"/>
    </row>
    <row r="4" spans="1:255" s="13" customFormat="1" ht="12.75" customHeight="1">
      <c r="A4" s="1"/>
      <c r="B4" s="4"/>
      <c r="C4" s="4"/>
      <c r="D4" s="7"/>
      <c r="E4" s="7"/>
      <c r="F4" s="12" t="s">
        <v>0</v>
      </c>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2"/>
      <c r="EG4" s="122"/>
      <c r="EH4" s="122"/>
      <c r="EI4" s="122"/>
      <c r="EJ4" s="122"/>
      <c r="EK4" s="120"/>
      <c r="EL4" s="120"/>
      <c r="EM4" s="120"/>
      <c r="EN4" s="120"/>
      <c r="EO4" s="120"/>
      <c r="EP4" s="120"/>
      <c r="EQ4" s="120"/>
      <c r="ER4" s="120"/>
      <c r="ES4" s="120"/>
      <c r="ET4" s="120"/>
      <c r="EU4" s="120"/>
      <c r="EV4" s="120"/>
      <c r="EW4" s="120"/>
      <c r="EX4" s="120"/>
      <c r="EY4" s="120"/>
      <c r="EZ4" s="120"/>
      <c r="FA4" s="120"/>
      <c r="FB4" s="120"/>
      <c r="FC4" s="120"/>
      <c r="FD4" s="120"/>
      <c r="FE4" s="4"/>
      <c r="FF4" s="4"/>
      <c r="FG4" s="4"/>
      <c r="FH4" s="4"/>
      <c r="FI4" s="4"/>
      <c r="FJ4" s="4"/>
      <c r="FK4" s="4"/>
      <c r="FL4" s="4"/>
      <c r="FM4" s="4"/>
      <c r="FN4" s="4"/>
      <c r="FO4" s="4"/>
      <c r="FP4" s="4"/>
      <c r="FQ4" s="4"/>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row>
    <row r="5" spans="1:255" s="16" customFormat="1" ht="105">
      <c r="A5" s="14" t="s">
        <v>1</v>
      </c>
      <c r="B5" s="14" t="s">
        <v>2</v>
      </c>
      <c r="C5" s="14" t="s">
        <v>3</v>
      </c>
      <c r="D5" s="14" t="s">
        <v>4</v>
      </c>
      <c r="E5" s="15" t="s">
        <v>5</v>
      </c>
      <c r="F5" s="15" t="s">
        <v>6</v>
      </c>
      <c r="FE5" s="4"/>
      <c r="FF5" s="4"/>
      <c r="FG5" s="4"/>
      <c r="FH5" s="4"/>
      <c r="FI5" s="4"/>
      <c r="FJ5" s="4"/>
      <c r="FK5" s="4"/>
      <c r="FL5" s="4"/>
      <c r="FM5" s="4"/>
      <c r="FN5" s="4"/>
      <c r="FO5" s="4"/>
      <c r="FP5" s="4"/>
      <c r="FQ5" s="4"/>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s="19" customFormat="1" ht="15">
      <c r="A6" s="17"/>
      <c r="B6" s="18"/>
      <c r="C6" s="18"/>
      <c r="D6" s="17"/>
      <c r="E6" s="17"/>
      <c r="F6" s="17"/>
      <c r="FE6" s="20"/>
      <c r="FF6" s="20"/>
      <c r="FG6" s="20"/>
      <c r="FH6" s="20"/>
      <c r="FI6" s="20"/>
      <c r="FJ6" s="20"/>
      <c r="FK6" s="20"/>
      <c r="FL6" s="20"/>
      <c r="FM6" s="20"/>
      <c r="FN6" s="20"/>
      <c r="FO6" s="20"/>
      <c r="FP6" s="20"/>
      <c r="FQ6" s="20"/>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25" customFormat="1" ht="15">
      <c r="A7" s="22" t="s">
        <v>7</v>
      </c>
      <c r="B7" s="23" t="s">
        <v>8</v>
      </c>
      <c r="C7" s="24">
        <f>+C8+C64+C92</f>
        <v>0</v>
      </c>
      <c r="D7" s="116">
        <f>+D8+D64+D92</f>
        <v>475278000</v>
      </c>
      <c r="E7" s="116">
        <f>+E8+E64+E92</f>
        <v>73716966.14999999</v>
      </c>
      <c r="F7" s="115">
        <f>+F8+F64+F92</f>
        <v>36913041.129999995</v>
      </c>
      <c r="G7" s="25">
        <f>E7-'[3]VENITURI'!$E$7</f>
        <v>36913041.12999999</v>
      </c>
      <c r="FE7" s="7"/>
      <c r="FF7" s="7"/>
      <c r="FG7" s="4"/>
      <c r="FH7" s="4"/>
      <c r="FI7" s="4"/>
      <c r="FJ7" s="4"/>
      <c r="FK7" s="4"/>
      <c r="FL7" s="4"/>
      <c r="FM7" s="4"/>
      <c r="FN7" s="4"/>
      <c r="FO7" s="4"/>
      <c r="FP7" s="4"/>
      <c r="FQ7" s="4"/>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s="25" customFormat="1" ht="15">
      <c r="A8" s="22" t="s">
        <v>9</v>
      </c>
      <c r="B8" s="23" t="s">
        <v>10</v>
      </c>
      <c r="C8" s="24">
        <f>+C14+C51+C9</f>
        <v>0</v>
      </c>
      <c r="D8" s="24">
        <f>+D14+D51+D9</f>
        <v>473672000</v>
      </c>
      <c r="E8" s="24">
        <f>+E14+E51+E9</f>
        <v>76187879.14999999</v>
      </c>
      <c r="F8" s="24">
        <f>+F14+F51+F9</f>
        <v>36520718.129999995</v>
      </c>
      <c r="FE8" s="7"/>
      <c r="FF8" s="7"/>
      <c r="FG8" s="4"/>
      <c r="FH8" s="4"/>
      <c r="FI8" s="4"/>
      <c r="FJ8" s="4"/>
      <c r="FK8" s="4"/>
      <c r="FL8" s="4"/>
      <c r="FM8" s="4"/>
      <c r="FN8" s="4"/>
      <c r="FO8" s="4"/>
      <c r="FP8" s="4"/>
      <c r="FQ8" s="4"/>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s="25" customFormat="1" ht="15">
      <c r="A9" s="22" t="s">
        <v>11</v>
      </c>
      <c r="B9" s="23" t="s">
        <v>12</v>
      </c>
      <c r="C9" s="24">
        <f>+C10+C11+C12+C13</f>
        <v>0</v>
      </c>
      <c r="D9" s="24">
        <f>+D10+D11+D12+D13</f>
        <v>0</v>
      </c>
      <c r="E9" s="24">
        <f>+E10+E11+E12+E13</f>
        <v>0</v>
      </c>
      <c r="F9" s="24">
        <f>+F10+F11+F12+F13</f>
        <v>0</v>
      </c>
      <c r="FE9" s="7"/>
      <c r="FF9" s="7"/>
      <c r="FG9" s="4"/>
      <c r="FH9" s="4"/>
      <c r="FI9" s="4"/>
      <c r="FJ9" s="4"/>
      <c r="FK9" s="4"/>
      <c r="FL9" s="4"/>
      <c r="FM9" s="4"/>
      <c r="FN9" s="4"/>
      <c r="FO9" s="4"/>
      <c r="FP9" s="4"/>
      <c r="FQ9" s="4"/>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s="25" customFormat="1" ht="45">
      <c r="A10" s="22" t="s">
        <v>13</v>
      </c>
      <c r="B10" s="23" t="s">
        <v>14</v>
      </c>
      <c r="C10" s="24"/>
      <c r="D10" s="24"/>
      <c r="E10" s="24"/>
      <c r="F10" s="24"/>
      <c r="FE10" s="7"/>
      <c r="FF10" s="7"/>
      <c r="FG10" s="4"/>
      <c r="FH10" s="4"/>
      <c r="FI10" s="4"/>
      <c r="FJ10" s="4"/>
      <c r="FK10" s="4"/>
      <c r="FL10" s="4"/>
      <c r="FM10" s="4"/>
      <c r="FN10" s="4"/>
      <c r="FO10" s="4"/>
      <c r="FP10" s="4"/>
      <c r="FQ10" s="4"/>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s="25" customFormat="1" ht="45">
      <c r="A11" s="22" t="s">
        <v>15</v>
      </c>
      <c r="B11" s="23" t="s">
        <v>16</v>
      </c>
      <c r="C11" s="24"/>
      <c r="D11" s="24"/>
      <c r="E11" s="24"/>
      <c r="F11" s="24"/>
      <c r="FE11" s="7"/>
      <c r="FF11" s="7"/>
      <c r="FG11" s="4"/>
      <c r="FH11" s="4"/>
      <c r="FI11" s="4"/>
      <c r="FJ11" s="4"/>
      <c r="FK11" s="4"/>
      <c r="FL11" s="4"/>
      <c r="FM11" s="4"/>
      <c r="FN11" s="4"/>
      <c r="FO11" s="4"/>
      <c r="FP11" s="4"/>
      <c r="FQ11" s="4"/>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s="25" customFormat="1" ht="30">
      <c r="A12" s="22" t="s">
        <v>17</v>
      </c>
      <c r="B12" s="23" t="s">
        <v>18</v>
      </c>
      <c r="C12" s="24"/>
      <c r="D12" s="24"/>
      <c r="E12" s="24"/>
      <c r="F12" s="24"/>
      <c r="FE12" s="7"/>
      <c r="FF12" s="7"/>
      <c r="FG12" s="4"/>
      <c r="FH12" s="4"/>
      <c r="FI12" s="4"/>
      <c r="FJ12" s="4"/>
      <c r="FK12" s="4"/>
      <c r="FL12" s="4"/>
      <c r="FM12" s="4"/>
      <c r="FN12" s="4"/>
      <c r="FO12" s="4"/>
      <c r="FP12" s="4"/>
      <c r="FQ12" s="4"/>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25" customFormat="1" ht="45">
      <c r="A13" s="22" t="s">
        <v>431</v>
      </c>
      <c r="B13" s="23" t="s">
        <v>19</v>
      </c>
      <c r="C13" s="24"/>
      <c r="D13" s="24"/>
      <c r="E13" s="24"/>
      <c r="F13" s="24"/>
      <c r="FE13" s="7"/>
      <c r="FF13" s="7"/>
      <c r="FG13" s="4"/>
      <c r="FH13" s="4"/>
      <c r="FI13" s="4"/>
      <c r="FJ13" s="4"/>
      <c r="FK13" s="4"/>
      <c r="FL13" s="4"/>
      <c r="FM13" s="4"/>
      <c r="FN13" s="4"/>
      <c r="FO13" s="4"/>
      <c r="FP13" s="4"/>
      <c r="FQ13" s="4"/>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s="25" customFormat="1" ht="15">
      <c r="A14" s="22" t="s">
        <v>20</v>
      </c>
      <c r="B14" s="23" t="s">
        <v>21</v>
      </c>
      <c r="C14" s="24">
        <f>+C15+C27</f>
        <v>0</v>
      </c>
      <c r="D14" s="24">
        <f>+D15+D27</f>
        <v>473034000</v>
      </c>
      <c r="E14" s="24">
        <f>+E15+E27</f>
        <v>76125606.71</v>
      </c>
      <c r="F14" s="24">
        <f>+F15+F27</f>
        <v>36491426.12</v>
      </c>
      <c r="FE14" s="7"/>
      <c r="FF14" s="7"/>
      <c r="FG14" s="4"/>
      <c r="FH14" s="4"/>
      <c r="FI14" s="4"/>
      <c r="FJ14" s="4"/>
      <c r="FK14" s="4"/>
      <c r="FL14" s="4"/>
      <c r="FM14" s="4"/>
      <c r="FN14" s="4"/>
      <c r="FO14" s="4"/>
      <c r="FP14" s="4"/>
      <c r="FQ14" s="4"/>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s="25" customFormat="1" ht="15">
      <c r="A15" s="22" t="s">
        <v>22</v>
      </c>
      <c r="B15" s="23" t="s">
        <v>23</v>
      </c>
      <c r="C15" s="24">
        <f>+C16+C23+C26</f>
        <v>0</v>
      </c>
      <c r="D15" s="24">
        <f>+D16+D23+D26</f>
        <v>21338000</v>
      </c>
      <c r="E15" s="24">
        <f>+E16+E23+E26</f>
        <v>3688299.71</v>
      </c>
      <c r="F15" s="24">
        <f>+F16+F23+F26</f>
        <v>1850671.1199999999</v>
      </c>
      <c r="FE15" s="7"/>
      <c r="FF15" s="7"/>
      <c r="FG15" s="4"/>
      <c r="FH15" s="4"/>
      <c r="FI15" s="4"/>
      <c r="FJ15" s="4"/>
      <c r="FK15" s="4"/>
      <c r="FL15" s="4"/>
      <c r="FM15" s="4"/>
      <c r="FN15" s="4"/>
      <c r="FO15" s="4"/>
      <c r="FP15" s="4"/>
      <c r="FQ15" s="4"/>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s="25" customFormat="1" ht="30">
      <c r="A16" s="22" t="s">
        <v>24</v>
      </c>
      <c r="B16" s="23" t="s">
        <v>25</v>
      </c>
      <c r="C16" s="24">
        <f>C17+C18+C20+C21+C22+C19</f>
        <v>0</v>
      </c>
      <c r="D16" s="24"/>
      <c r="E16" s="24">
        <f>E17+E18+E20+E21+E22+E19</f>
        <v>275475</v>
      </c>
      <c r="F16" s="24">
        <f>F17+F18+F20+F21+F22+F19</f>
        <v>136865</v>
      </c>
      <c r="FE16" s="7"/>
      <c r="FF16" s="7"/>
      <c r="FG16" s="4"/>
      <c r="FH16" s="4"/>
      <c r="FI16" s="4"/>
      <c r="FJ16" s="4"/>
      <c r="FK16" s="4"/>
      <c r="FL16" s="4"/>
      <c r="FM16" s="4"/>
      <c r="FN16" s="4"/>
      <c r="FO16" s="4"/>
      <c r="FP16" s="4"/>
      <c r="FQ16" s="4"/>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s="25" customFormat="1" ht="30">
      <c r="A17" s="26" t="s">
        <v>26</v>
      </c>
      <c r="B17" s="27" t="s">
        <v>27</v>
      </c>
      <c r="C17" s="28"/>
      <c r="D17" s="24"/>
      <c r="E17" s="28">
        <v>275475</v>
      </c>
      <c r="F17" s="28">
        <f>E17-'[3]VENITURI'!$E$17</f>
        <v>136865</v>
      </c>
      <c r="FE17" s="7"/>
      <c r="FF17" s="7"/>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row>
    <row r="18" spans="1:255" s="25" customFormat="1" ht="30">
      <c r="A18" s="26" t="s">
        <v>28</v>
      </c>
      <c r="B18" s="27" t="s">
        <v>29</v>
      </c>
      <c r="C18" s="28"/>
      <c r="D18" s="24"/>
      <c r="E18" s="28"/>
      <c r="F18" s="28"/>
      <c r="FE18" s="7"/>
      <c r="FF18" s="7"/>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row>
    <row r="19" spans="1:255" s="25" customFormat="1" ht="30">
      <c r="A19" s="26" t="s">
        <v>30</v>
      </c>
      <c r="B19" s="27" t="s">
        <v>31</v>
      </c>
      <c r="C19" s="28"/>
      <c r="D19" s="24"/>
      <c r="E19" s="28"/>
      <c r="F19" s="28"/>
      <c r="FE19" s="7"/>
      <c r="FF19" s="7"/>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row>
    <row r="20" spans="1:255" s="25" customFormat="1" ht="30">
      <c r="A20" s="26" t="s">
        <v>32</v>
      </c>
      <c r="B20" s="27" t="s">
        <v>33</v>
      </c>
      <c r="C20" s="28"/>
      <c r="D20" s="24"/>
      <c r="E20" s="28"/>
      <c r="F20" s="28"/>
      <c r="FE20" s="7"/>
      <c r="FF20" s="7"/>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row>
    <row r="21" spans="1:255" s="25" customFormat="1" ht="30">
      <c r="A21" s="26" t="s">
        <v>34</v>
      </c>
      <c r="B21" s="27" t="s">
        <v>35</v>
      </c>
      <c r="C21" s="28"/>
      <c r="D21" s="24"/>
      <c r="E21" s="28"/>
      <c r="F21" s="28"/>
      <c r="FE21" s="7"/>
      <c r="FF21" s="7"/>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row>
    <row r="22" spans="1:255" s="25" customFormat="1" ht="54" customHeight="1">
      <c r="A22" s="26" t="s">
        <v>36</v>
      </c>
      <c r="B22" s="29" t="s">
        <v>37</v>
      </c>
      <c r="C22" s="28"/>
      <c r="D22" s="24"/>
      <c r="E22" s="28"/>
      <c r="F22" s="28"/>
      <c r="FE22" s="7"/>
      <c r="FF22" s="7"/>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row>
    <row r="23" spans="1:255" s="25" customFormat="1" ht="17.25">
      <c r="A23" s="22" t="s">
        <v>38</v>
      </c>
      <c r="B23" s="30" t="s">
        <v>39</v>
      </c>
      <c r="C23" s="24">
        <f>C24+C25</f>
        <v>0</v>
      </c>
      <c r="D23" s="24">
        <f>D24+D25</f>
        <v>0</v>
      </c>
      <c r="E23" s="24">
        <f>E24+E25</f>
        <v>23290</v>
      </c>
      <c r="F23" s="24">
        <f>F24+F25</f>
        <v>6189</v>
      </c>
      <c r="FE23" s="7"/>
      <c r="FF23" s="7"/>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row>
    <row r="24" spans="1:255" s="25" customFormat="1" ht="33">
      <c r="A24" s="26" t="s">
        <v>40</v>
      </c>
      <c r="B24" s="29" t="s">
        <v>41</v>
      </c>
      <c r="C24" s="28"/>
      <c r="D24" s="24"/>
      <c r="E24" s="28">
        <v>23290</v>
      </c>
      <c r="F24" s="28">
        <f>E24-'[3]VENITURI'!$E$24</f>
        <v>6189</v>
      </c>
      <c r="FE24" s="7"/>
      <c r="FF24" s="7"/>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row>
    <row r="25" spans="1:255" s="25" customFormat="1" ht="33">
      <c r="A25" s="26" t="s">
        <v>42</v>
      </c>
      <c r="B25" s="29" t="s">
        <v>43</v>
      </c>
      <c r="C25" s="28"/>
      <c r="D25" s="24"/>
      <c r="E25" s="28"/>
      <c r="F25" s="28"/>
      <c r="FE25" s="7"/>
      <c r="FF25" s="7"/>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row>
    <row r="26" spans="1:255" s="25" customFormat="1" ht="33">
      <c r="A26" s="26" t="s">
        <v>427</v>
      </c>
      <c r="B26" s="29" t="s">
        <v>44</v>
      </c>
      <c r="C26" s="28"/>
      <c r="D26" s="24">
        <v>21338000</v>
      </c>
      <c r="E26" s="28">
        <v>3389534.71</v>
      </c>
      <c r="F26" s="28">
        <f>E26-'[3]VENITURI'!$E$26</f>
        <v>1707617.1199999999</v>
      </c>
      <c r="FE26" s="7"/>
      <c r="FF26" s="7"/>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row>
    <row r="27" spans="1:255" s="25" customFormat="1" ht="15">
      <c r="A27" s="22" t="s">
        <v>45</v>
      </c>
      <c r="B27" s="23" t="s">
        <v>46</v>
      </c>
      <c r="C27" s="24">
        <f>C28+C34+C50+C35+C36+C37+C38+C39+C40+C41+C42+C43+C44+C45+C46+C47+C48+C49</f>
        <v>0</v>
      </c>
      <c r="D27" s="24">
        <f>D28+D34+D50+D35+D36+D37+D38+D39+D40+D41+D42+D43+D44+D45+D46+D47+D48+D49</f>
        <v>451696000</v>
      </c>
      <c r="E27" s="24">
        <f>E28+E34+E50+E35+E36+E37+E38+E39+E40+E41+E42+E43+E44+E45+E46+E47+E48+E49</f>
        <v>72437307</v>
      </c>
      <c r="F27" s="24">
        <f>F28+F34+F50+F35+F36+F37+F38+F39+F40+F41+F42+F43+F44+F45+F46+F47+F48+F49</f>
        <v>34640755</v>
      </c>
      <c r="FE27" s="7"/>
      <c r="FF27" s="7"/>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row>
    <row r="28" spans="1:255" s="25" customFormat="1" ht="30">
      <c r="A28" s="22" t="s">
        <v>47</v>
      </c>
      <c r="B28" s="23" t="s">
        <v>48</v>
      </c>
      <c r="C28" s="24">
        <f>C29+C30+C31+C32+C33</f>
        <v>0</v>
      </c>
      <c r="D28" s="24">
        <f>D29+D30+D31+D32+D33</f>
        <v>439251000</v>
      </c>
      <c r="E28" s="24">
        <f>E29+E30+E31+E32+E33</f>
        <v>70304307</v>
      </c>
      <c r="F28" s="24">
        <f>F29+F30+F31+F32+F33</f>
        <v>33238211</v>
      </c>
      <c r="FE28" s="7"/>
      <c r="FF28" s="7"/>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row>
    <row r="29" spans="1:255" s="25" customFormat="1" ht="30">
      <c r="A29" s="26" t="s">
        <v>49</v>
      </c>
      <c r="B29" s="27" t="s">
        <v>50</v>
      </c>
      <c r="C29" s="28"/>
      <c r="D29" s="24">
        <v>439251000</v>
      </c>
      <c r="E29" s="28">
        <v>70461742</v>
      </c>
      <c r="F29" s="28">
        <f>E29-'[3]VENITURI'!$E$29</f>
        <v>33354488</v>
      </c>
      <c r="FE29" s="7"/>
      <c r="FF29" s="7"/>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row>
    <row r="30" spans="1:255" s="25" customFormat="1" ht="66">
      <c r="A30" s="26" t="s">
        <v>51</v>
      </c>
      <c r="B30" s="29" t="s">
        <v>52</v>
      </c>
      <c r="C30" s="28"/>
      <c r="D30" s="24"/>
      <c r="E30" s="28">
        <v>-170361</v>
      </c>
      <c r="F30" s="28">
        <f>E30-'[3]VENITURI'!$E$30</f>
        <v>-121826</v>
      </c>
      <c r="FE30" s="7"/>
      <c r="FF30" s="7"/>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row>
    <row r="31" spans="1:255" s="25" customFormat="1" ht="27.75" customHeight="1">
      <c r="A31" s="26" t="s">
        <v>53</v>
      </c>
      <c r="B31" s="27" t="s">
        <v>54</v>
      </c>
      <c r="C31" s="28"/>
      <c r="D31" s="24"/>
      <c r="E31" s="28"/>
      <c r="F31" s="28"/>
      <c r="FE31" s="7"/>
      <c r="FF31" s="7"/>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s="25" customFormat="1" ht="15">
      <c r="A32" s="26" t="s">
        <v>55</v>
      </c>
      <c r="B32" s="27" t="s">
        <v>56</v>
      </c>
      <c r="C32" s="28"/>
      <c r="D32" s="24"/>
      <c r="E32" s="28">
        <v>12926</v>
      </c>
      <c r="F32" s="28">
        <f>E32-'[3]VENITURI'!$E$32</f>
        <v>5549</v>
      </c>
      <c r="FE32" s="7"/>
      <c r="FF32" s="7"/>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s="25" customFormat="1" ht="15">
      <c r="A33" s="26" t="s">
        <v>57</v>
      </c>
      <c r="B33" s="27" t="s">
        <v>58</v>
      </c>
      <c r="C33" s="28"/>
      <c r="D33" s="24"/>
      <c r="E33" s="28"/>
      <c r="F33" s="28"/>
      <c r="FE33" s="7"/>
      <c r="FF33" s="7"/>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255" s="25" customFormat="1" ht="15">
      <c r="A34" s="26" t="s">
        <v>59</v>
      </c>
      <c r="B34" s="27" t="s">
        <v>60</v>
      </c>
      <c r="C34" s="28"/>
      <c r="D34" s="24"/>
      <c r="E34" s="28"/>
      <c r="F34" s="28"/>
      <c r="FE34" s="7"/>
      <c r="FF34" s="7"/>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row>
    <row r="35" spans="1:255" s="25" customFormat="1" ht="42.75">
      <c r="A35" s="26" t="s">
        <v>61</v>
      </c>
      <c r="B35" s="31" t="s">
        <v>62</v>
      </c>
      <c r="C35" s="28"/>
      <c r="D35" s="24"/>
      <c r="E35" s="28"/>
      <c r="F35" s="28"/>
      <c r="FE35" s="7"/>
      <c r="FF35" s="7"/>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row>
    <row r="36" spans="1:255" s="25" customFormat="1" ht="45">
      <c r="A36" s="26" t="s">
        <v>63</v>
      </c>
      <c r="B36" s="27" t="s">
        <v>64</v>
      </c>
      <c r="C36" s="28"/>
      <c r="D36" s="24">
        <v>27000</v>
      </c>
      <c r="E36" s="28">
        <v>961</v>
      </c>
      <c r="F36" s="28">
        <f>E36-'[3]VENITURI'!$E$36</f>
        <v>2</v>
      </c>
      <c r="FE36" s="7"/>
      <c r="FF36" s="7"/>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row>
    <row r="37" spans="1:255" s="25" customFormat="1" ht="75">
      <c r="A37" s="26" t="s">
        <v>65</v>
      </c>
      <c r="B37" s="27" t="s">
        <v>66</v>
      </c>
      <c r="C37" s="28"/>
      <c r="D37" s="24"/>
      <c r="E37" s="28">
        <v>7223</v>
      </c>
      <c r="F37" s="28">
        <f>E37-'[3]VENITURI'!$E$37</f>
        <v>5980</v>
      </c>
      <c r="FE37" s="7"/>
      <c r="FF37" s="7"/>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row>
    <row r="38" spans="1:255" s="25" customFormat="1" ht="60">
      <c r="A38" s="26" t="s">
        <v>67</v>
      </c>
      <c r="B38" s="27" t="s">
        <v>68</v>
      </c>
      <c r="C38" s="28"/>
      <c r="D38" s="24"/>
      <c r="E38" s="28"/>
      <c r="F38" s="28"/>
      <c r="FE38" s="7"/>
      <c r="FF38" s="7"/>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s="25" customFormat="1" ht="60">
      <c r="A39" s="26" t="s">
        <v>69</v>
      </c>
      <c r="B39" s="27" t="s">
        <v>70</v>
      </c>
      <c r="C39" s="28"/>
      <c r="D39" s="24"/>
      <c r="E39" s="28"/>
      <c r="F39" s="28"/>
      <c r="FE39" s="7"/>
      <c r="FF39" s="7"/>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s="25" customFormat="1" ht="60">
      <c r="A40" s="26" t="s">
        <v>71</v>
      </c>
      <c r="B40" s="27" t="s">
        <v>72</v>
      </c>
      <c r="C40" s="28"/>
      <c r="D40" s="24"/>
      <c r="E40" s="28"/>
      <c r="F40" s="28"/>
      <c r="FE40" s="7"/>
      <c r="FF40" s="7"/>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s="25" customFormat="1" ht="60">
      <c r="A41" s="26" t="s">
        <v>73</v>
      </c>
      <c r="B41" s="27" t="s">
        <v>74</v>
      </c>
      <c r="C41" s="28"/>
      <c r="D41" s="24"/>
      <c r="E41" s="28"/>
      <c r="F41" s="28"/>
      <c r="FE41" s="7"/>
      <c r="FF41" s="7"/>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25" customFormat="1" ht="45">
      <c r="A42" s="26" t="s">
        <v>75</v>
      </c>
      <c r="B42" s="27" t="s">
        <v>76</v>
      </c>
      <c r="C42" s="28"/>
      <c r="D42" s="24">
        <v>46000</v>
      </c>
      <c r="E42" s="28">
        <v>3457</v>
      </c>
      <c r="F42" s="28">
        <f>E42-'[3]VENITURI'!$E$42</f>
        <v>774</v>
      </c>
      <c r="FE42" s="7"/>
      <c r="FF42" s="7"/>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s="25" customFormat="1" ht="30" customHeight="1">
      <c r="A43" s="26" t="s">
        <v>77</v>
      </c>
      <c r="B43" s="27" t="s">
        <v>78</v>
      </c>
      <c r="C43" s="28"/>
      <c r="D43" s="24"/>
      <c r="E43" s="28">
        <v>-13714</v>
      </c>
      <c r="F43" s="28">
        <f>E43-'[3]VENITURI'!$E$43</f>
        <v>-8185</v>
      </c>
      <c r="FE43" s="7"/>
      <c r="FF43" s="7"/>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s="25" customFormat="1" ht="15">
      <c r="A44" s="26" t="s">
        <v>79</v>
      </c>
      <c r="B44" s="27" t="s">
        <v>80</v>
      </c>
      <c r="C44" s="28"/>
      <c r="D44" s="24"/>
      <c r="E44" s="28">
        <v>486071</v>
      </c>
      <c r="F44" s="28">
        <f>E44-'[3]VENITURI'!$E$44</f>
        <v>353593</v>
      </c>
      <c r="FE44" s="7"/>
      <c r="FF44" s="7"/>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25" customFormat="1" ht="30">
      <c r="A45" s="26" t="s">
        <v>81</v>
      </c>
      <c r="B45" s="27" t="s">
        <v>82</v>
      </c>
      <c r="C45" s="28"/>
      <c r="D45" s="24">
        <v>22000</v>
      </c>
      <c r="E45" s="28">
        <v>10942</v>
      </c>
      <c r="F45" s="28">
        <f>E45-'[3]VENITURI'!$E$45</f>
        <v>5188</v>
      </c>
      <c r="FE45" s="7"/>
      <c r="FF45" s="7"/>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25" customFormat="1" ht="38.25" customHeight="1">
      <c r="A46" s="32" t="s">
        <v>83</v>
      </c>
      <c r="B46" s="33" t="s">
        <v>84</v>
      </c>
      <c r="C46" s="28"/>
      <c r="D46" s="24"/>
      <c r="E46" s="28">
        <v>400</v>
      </c>
      <c r="F46" s="28">
        <f>E46-'[3]VENITURI'!$E$46</f>
        <v>0</v>
      </c>
      <c r="FE46" s="7"/>
      <c r="FF46" s="7"/>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s="25" customFormat="1" ht="30">
      <c r="A47" s="32" t="s">
        <v>85</v>
      </c>
      <c r="B47" s="33" t="s">
        <v>86</v>
      </c>
      <c r="C47" s="28"/>
      <c r="D47" s="24"/>
      <c r="E47" s="28"/>
      <c r="F47" s="28"/>
      <c r="FE47" s="7"/>
      <c r="FF47" s="7"/>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s="25" customFormat="1" ht="45">
      <c r="A48" s="32" t="s">
        <v>87</v>
      </c>
      <c r="B48" s="33" t="s">
        <v>88</v>
      </c>
      <c r="C48" s="28"/>
      <c r="D48" s="24">
        <v>228000</v>
      </c>
      <c r="E48" s="28">
        <v>47151</v>
      </c>
      <c r="F48" s="28">
        <f>E48-'[3]VENITURI'!$E$48</f>
        <v>25212</v>
      </c>
      <c r="FE48" s="7"/>
      <c r="FF48" s="7"/>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s="25" customFormat="1" ht="30">
      <c r="A49" s="32" t="s">
        <v>89</v>
      </c>
      <c r="B49" s="33" t="s">
        <v>90</v>
      </c>
      <c r="C49" s="28"/>
      <c r="D49" s="24">
        <v>12122000</v>
      </c>
      <c r="E49" s="28">
        <v>1590509</v>
      </c>
      <c r="F49" s="28">
        <f>E49-'[3]VENITURI'!$E$49</f>
        <v>1019980</v>
      </c>
      <c r="FE49" s="7"/>
      <c r="FF49" s="7"/>
      <c r="FG49" s="4"/>
      <c r="FH49" s="4"/>
      <c r="FI49" s="4"/>
      <c r="FJ49" s="4"/>
      <c r="FK49" s="4"/>
      <c r="FL49" s="4"/>
      <c r="FM49" s="4"/>
      <c r="FN49" s="4"/>
      <c r="FO49" s="4"/>
      <c r="FP49" s="4"/>
      <c r="FQ49" s="4"/>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row>
    <row r="50" spans="1:255" s="25" customFormat="1" ht="30">
      <c r="A50" s="26" t="s">
        <v>91</v>
      </c>
      <c r="B50" s="27" t="s">
        <v>92</v>
      </c>
      <c r="C50" s="28"/>
      <c r="D50" s="24"/>
      <c r="E50" s="28"/>
      <c r="F50" s="28"/>
      <c r="FE50" s="7"/>
      <c r="FF50" s="7"/>
      <c r="FG50" s="4"/>
      <c r="FH50" s="4"/>
      <c r="FI50" s="4"/>
      <c r="FJ50" s="4"/>
      <c r="FK50" s="4"/>
      <c r="FL50" s="4"/>
      <c r="FM50" s="4"/>
      <c r="FN50" s="4"/>
      <c r="FO50" s="4"/>
      <c r="FP50" s="4"/>
      <c r="FQ50" s="4"/>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row>
    <row r="51" spans="1:255" s="25" customFormat="1" ht="15">
      <c r="A51" s="22" t="s">
        <v>93</v>
      </c>
      <c r="B51" s="23" t="s">
        <v>94</v>
      </c>
      <c r="C51" s="24">
        <f>+C52+C57</f>
        <v>0</v>
      </c>
      <c r="D51" s="24">
        <f>+D52+D57</f>
        <v>638000</v>
      </c>
      <c r="E51" s="24">
        <f>+E52+E57</f>
        <v>62272.44</v>
      </c>
      <c r="F51" s="24">
        <f>+F52+F57</f>
        <v>29292.010000000002</v>
      </c>
      <c r="FE51" s="7"/>
      <c r="FF51" s="7"/>
      <c r="FG51" s="4"/>
      <c r="FH51" s="4"/>
      <c r="FI51" s="4"/>
      <c r="FJ51" s="4"/>
      <c r="FK51" s="4"/>
      <c r="FL51" s="4"/>
      <c r="FM51" s="4"/>
      <c r="FN51" s="4"/>
      <c r="FO51" s="4"/>
      <c r="FP51" s="4"/>
      <c r="FQ51" s="4"/>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row>
    <row r="52" spans="1:255" s="25" customFormat="1" ht="15">
      <c r="A52" s="22" t="s">
        <v>95</v>
      </c>
      <c r="B52" s="23" t="s">
        <v>96</v>
      </c>
      <c r="C52" s="24">
        <f>+C53+C55</f>
        <v>0</v>
      </c>
      <c r="D52" s="24">
        <f>+D53+D55</f>
        <v>146000</v>
      </c>
      <c r="E52" s="24">
        <f>+E53+E55</f>
        <v>18936.78</v>
      </c>
      <c r="F52" s="24">
        <f>+F53+F55</f>
        <v>6196.5999999999985</v>
      </c>
      <c r="FE52" s="7"/>
      <c r="FF52" s="7"/>
      <c r="FG52" s="4"/>
      <c r="FH52" s="4"/>
      <c r="FI52" s="4"/>
      <c r="FJ52" s="4"/>
      <c r="FK52" s="4"/>
      <c r="FL52" s="4"/>
      <c r="FM52" s="4"/>
      <c r="FN52" s="4"/>
      <c r="FO52" s="4"/>
      <c r="FP52" s="4"/>
      <c r="FQ52" s="4"/>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row>
    <row r="53" spans="1:255" s="25" customFormat="1" ht="15">
      <c r="A53" s="22" t="s">
        <v>97</v>
      </c>
      <c r="B53" s="23" t="s">
        <v>98</v>
      </c>
      <c r="C53" s="24">
        <f>+C54</f>
        <v>0</v>
      </c>
      <c r="D53" s="24">
        <f>+D54</f>
        <v>146000</v>
      </c>
      <c r="E53" s="24">
        <f>+E54</f>
        <v>18936.78</v>
      </c>
      <c r="F53" s="24">
        <f>+F54</f>
        <v>6196.5999999999985</v>
      </c>
      <c r="FE53" s="7"/>
      <c r="FF53" s="7"/>
      <c r="FG53" s="4"/>
      <c r="FH53" s="4"/>
      <c r="FI53" s="4"/>
      <c r="FJ53" s="4"/>
      <c r="FK53" s="4"/>
      <c r="FL53" s="4"/>
      <c r="FM53" s="4"/>
      <c r="FN53" s="4"/>
      <c r="FO53" s="4"/>
      <c r="FP53" s="4"/>
      <c r="FQ53" s="4"/>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row>
    <row r="54" spans="1:255" s="25" customFormat="1" ht="15">
      <c r="A54" s="26" t="s">
        <v>99</v>
      </c>
      <c r="B54" s="27" t="s">
        <v>100</v>
      </c>
      <c r="C54" s="28"/>
      <c r="D54" s="24">
        <v>146000</v>
      </c>
      <c r="E54" s="28">
        <v>18936.78</v>
      </c>
      <c r="F54" s="28">
        <f>E54-'[3]VENITURI'!$E$54</f>
        <v>6196.5999999999985</v>
      </c>
      <c r="FE54" s="7"/>
      <c r="FF54" s="7"/>
      <c r="FG54" s="4"/>
      <c r="FH54" s="4"/>
      <c r="FI54" s="4"/>
      <c r="FJ54" s="4"/>
      <c r="FK54" s="4"/>
      <c r="FL54" s="4"/>
      <c r="FM54" s="4"/>
      <c r="FN54" s="4"/>
      <c r="FO54" s="4"/>
      <c r="FP54" s="4"/>
      <c r="FQ54" s="4"/>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row>
    <row r="55" spans="1:255" s="25" customFormat="1" ht="15">
      <c r="A55" s="22" t="s">
        <v>101</v>
      </c>
      <c r="B55" s="23" t="s">
        <v>102</v>
      </c>
      <c r="C55" s="24">
        <f>+C56</f>
        <v>0</v>
      </c>
      <c r="D55" s="24">
        <f>+D56</f>
        <v>0</v>
      </c>
      <c r="E55" s="24">
        <f>+E56</f>
        <v>0</v>
      </c>
      <c r="F55" s="24">
        <f>+F56</f>
        <v>0</v>
      </c>
      <c r="FE55" s="7"/>
      <c r="FF55" s="7"/>
      <c r="FG55" s="4"/>
      <c r="FH55" s="4"/>
      <c r="FI55" s="4"/>
      <c r="FJ55" s="4"/>
      <c r="FK55" s="4"/>
      <c r="FL55" s="4"/>
      <c r="FM55" s="4"/>
      <c r="FN55" s="4"/>
      <c r="FO55" s="4"/>
      <c r="FP55" s="4"/>
      <c r="FQ55" s="4"/>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row>
    <row r="56" spans="1:255" s="25" customFormat="1" ht="15">
      <c r="A56" s="26" t="s">
        <v>103</v>
      </c>
      <c r="B56" s="27" t="s">
        <v>104</v>
      </c>
      <c r="C56" s="28"/>
      <c r="D56" s="24"/>
      <c r="E56" s="28"/>
      <c r="F56" s="28"/>
      <c r="FE56" s="7"/>
      <c r="FF56" s="7"/>
      <c r="FG56" s="4"/>
      <c r="FH56" s="4"/>
      <c r="FI56" s="4"/>
      <c r="FJ56" s="4"/>
      <c r="FK56" s="4"/>
      <c r="FL56" s="4"/>
      <c r="FM56" s="4"/>
      <c r="FN56" s="4"/>
      <c r="FO56" s="4"/>
      <c r="FP56" s="4"/>
      <c r="FQ56" s="4"/>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row>
    <row r="57" spans="1:255" s="25" customFormat="1" ht="15">
      <c r="A57" s="22" t="s">
        <v>105</v>
      </c>
      <c r="B57" s="23" t="s">
        <v>106</v>
      </c>
      <c r="C57" s="24">
        <f>+C58+C62</f>
        <v>0</v>
      </c>
      <c r="D57" s="24">
        <f>+D58+D62</f>
        <v>492000</v>
      </c>
      <c r="E57" s="24">
        <f>+E58+E62</f>
        <v>43335.66</v>
      </c>
      <c r="F57" s="24">
        <f>+F58+F62</f>
        <v>23095.410000000003</v>
      </c>
      <c r="FG57" s="34"/>
      <c r="FH57" s="34"/>
      <c r="FI57" s="34"/>
      <c r="FJ57" s="34"/>
      <c r="FK57" s="34"/>
      <c r="FL57" s="34"/>
      <c r="FM57" s="34"/>
      <c r="FN57" s="34"/>
      <c r="FO57" s="34"/>
      <c r="FP57" s="34"/>
      <c r="FQ57" s="34"/>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row>
    <row r="58" spans="1:255" s="25" customFormat="1" ht="15">
      <c r="A58" s="22" t="s">
        <v>107</v>
      </c>
      <c r="B58" s="23" t="s">
        <v>108</v>
      </c>
      <c r="C58" s="24">
        <f>C61+C59+C60</f>
        <v>0</v>
      </c>
      <c r="D58" s="24">
        <f>D61+D59+D60</f>
        <v>492000</v>
      </c>
      <c r="E58" s="24">
        <f>E61+E59+E60</f>
        <v>43335.66</v>
      </c>
      <c r="F58" s="24">
        <f>F61+F59+F60</f>
        <v>23095.410000000003</v>
      </c>
      <c r="FE58" s="7"/>
      <c r="FF58" s="7"/>
      <c r="FG58" s="4"/>
      <c r="FH58" s="4"/>
      <c r="FI58" s="4"/>
      <c r="FJ58" s="4"/>
      <c r="FK58" s="4"/>
      <c r="FL58" s="4"/>
      <c r="FM58" s="4"/>
      <c r="FN58" s="4"/>
      <c r="FO58" s="4"/>
      <c r="FP58" s="4"/>
      <c r="FQ58" s="4"/>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row>
    <row r="59" spans="1:255" s="25" customFormat="1" ht="15">
      <c r="A59" s="36" t="s">
        <v>109</v>
      </c>
      <c r="B59" s="23" t="s">
        <v>110</v>
      </c>
      <c r="C59" s="24"/>
      <c r="D59" s="24"/>
      <c r="E59" s="24"/>
      <c r="F59" s="24"/>
      <c r="FE59" s="7"/>
      <c r="FF59" s="7"/>
      <c r="FG59" s="4"/>
      <c r="FH59" s="4"/>
      <c r="FI59" s="4"/>
      <c r="FJ59" s="4"/>
      <c r="FK59" s="4"/>
      <c r="FL59" s="4"/>
      <c r="FM59" s="4"/>
      <c r="FN59" s="4"/>
      <c r="FO59" s="4"/>
      <c r="FP59" s="4"/>
      <c r="FQ59" s="4"/>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row>
    <row r="60" spans="1:255" s="25" customFormat="1" ht="30">
      <c r="A60" s="36" t="s">
        <v>111</v>
      </c>
      <c r="B60" s="23" t="s">
        <v>112</v>
      </c>
      <c r="C60" s="24"/>
      <c r="D60" s="24"/>
      <c r="E60" s="24"/>
      <c r="F60" s="24"/>
      <c r="FE60" s="7"/>
      <c r="FF60" s="7"/>
      <c r="FG60" s="4"/>
      <c r="FH60" s="4"/>
      <c r="FI60" s="4"/>
      <c r="FJ60" s="4"/>
      <c r="FK60" s="4"/>
      <c r="FL60" s="4"/>
      <c r="FM60" s="4"/>
      <c r="FN60" s="4"/>
      <c r="FO60" s="4"/>
      <c r="FP60" s="4"/>
      <c r="FQ60" s="4"/>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row>
    <row r="61" spans="1:255" s="25" customFormat="1" ht="15">
      <c r="A61" s="26" t="s">
        <v>113</v>
      </c>
      <c r="B61" s="37" t="s">
        <v>114</v>
      </c>
      <c r="C61" s="28"/>
      <c r="D61" s="24">
        <v>492000</v>
      </c>
      <c r="E61" s="28">
        <v>43335.66</v>
      </c>
      <c r="F61" s="28">
        <f>E61-'[3]VENITURI'!$E$61</f>
        <v>23095.410000000003</v>
      </c>
      <c r="FE61" s="7"/>
      <c r="FF61" s="7"/>
      <c r="FG61" s="4"/>
      <c r="FH61" s="4"/>
      <c r="FI61" s="4"/>
      <c r="FJ61" s="4"/>
      <c r="FK61" s="4"/>
      <c r="FL61" s="4"/>
      <c r="FM61" s="4"/>
      <c r="FN61" s="4"/>
      <c r="FO61" s="4"/>
      <c r="FP61" s="4"/>
      <c r="FQ61" s="4"/>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row>
    <row r="62" spans="1:255" s="25" customFormat="1" ht="30">
      <c r="A62" s="22" t="s">
        <v>115</v>
      </c>
      <c r="B62" s="23" t="s">
        <v>116</v>
      </c>
      <c r="C62" s="24">
        <f>C63</f>
        <v>0</v>
      </c>
      <c r="D62" s="24">
        <f>D63</f>
        <v>0</v>
      </c>
      <c r="E62" s="24">
        <f>E63</f>
        <v>0</v>
      </c>
      <c r="F62" s="24">
        <f>F63</f>
        <v>0</v>
      </c>
      <c r="FE62" s="7"/>
      <c r="FF62" s="7"/>
      <c r="FG62" s="4"/>
      <c r="FH62" s="4"/>
      <c r="FI62" s="4"/>
      <c r="FJ62" s="4"/>
      <c r="FK62" s="4"/>
      <c r="FL62" s="4"/>
      <c r="FM62" s="4"/>
      <c r="FN62" s="4"/>
      <c r="FO62" s="4"/>
      <c r="FP62" s="4"/>
      <c r="FQ62" s="4"/>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row>
    <row r="63" spans="1:255" s="25" customFormat="1" ht="15">
      <c r="A63" s="26" t="s">
        <v>117</v>
      </c>
      <c r="B63" s="37" t="s">
        <v>118</v>
      </c>
      <c r="C63" s="28"/>
      <c r="D63" s="24"/>
      <c r="E63" s="28"/>
      <c r="F63" s="28"/>
      <c r="FE63" s="7"/>
      <c r="FF63" s="7"/>
      <c r="FG63" s="4"/>
      <c r="FH63" s="4"/>
      <c r="FI63" s="4"/>
      <c r="FJ63" s="4"/>
      <c r="FK63" s="4"/>
      <c r="FL63" s="4"/>
      <c r="FM63" s="4"/>
      <c r="FN63" s="4"/>
      <c r="FO63" s="4"/>
      <c r="FP63" s="4"/>
      <c r="FQ63" s="4"/>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row>
    <row r="64" spans="1:255" s="25" customFormat="1" ht="15">
      <c r="A64" s="22" t="s">
        <v>119</v>
      </c>
      <c r="B64" s="23" t="s">
        <v>120</v>
      </c>
      <c r="C64" s="24">
        <f>+C65</f>
        <v>0</v>
      </c>
      <c r="D64" s="24">
        <f>+D65</f>
        <v>1606000</v>
      </c>
      <c r="E64" s="24">
        <f>+E65</f>
        <v>-246</v>
      </c>
      <c r="F64" s="24">
        <f>+F65</f>
        <v>-271</v>
      </c>
      <c r="FE64" s="7"/>
      <c r="FF64" s="7"/>
      <c r="FG64" s="4"/>
      <c r="FH64" s="4"/>
      <c r="FI64" s="4"/>
      <c r="FJ64" s="4"/>
      <c r="FK64" s="4"/>
      <c r="FL64" s="4"/>
      <c r="FM64" s="4"/>
      <c r="FN64" s="4"/>
      <c r="FO64" s="4"/>
      <c r="FP64" s="4"/>
      <c r="FQ64" s="4"/>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row>
    <row r="65" spans="1:255" s="25" customFormat="1" ht="30">
      <c r="A65" s="22" t="s">
        <v>121</v>
      </c>
      <c r="B65" s="23" t="s">
        <v>122</v>
      </c>
      <c r="C65" s="24">
        <f>+C66+C79</f>
        <v>0</v>
      </c>
      <c r="D65" s="24">
        <f>+D66+D79</f>
        <v>1606000</v>
      </c>
      <c r="E65" s="24">
        <f>+E66+E79</f>
        <v>-246</v>
      </c>
      <c r="F65" s="24">
        <f>+F66+F79</f>
        <v>-271</v>
      </c>
      <c r="FE65" s="7"/>
      <c r="FF65" s="7"/>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row>
    <row r="66" spans="1:255" s="25" customFormat="1" ht="15">
      <c r="A66" s="22" t="s">
        <v>123</v>
      </c>
      <c r="B66" s="23" t="s">
        <v>124</v>
      </c>
      <c r="C66" s="24">
        <f>C67+C68+C69+C70+C72+C73+C74+C75+C71+C76+C77+C78</f>
        <v>0</v>
      </c>
      <c r="D66" s="24">
        <f>D67+D68+D69+D70+D72+D73+D74+D75+D71+D76+D77+D78</f>
        <v>1606000</v>
      </c>
      <c r="E66" s="24">
        <f>E67+E68+E69+E70+E72+E73+E74+E75+E71+E76+E77+E78</f>
        <v>-14</v>
      </c>
      <c r="F66" s="24">
        <f>F67+F68+F69+F70+F72+F73+F74+F75+F71+F76+F77+F78</f>
        <v>-14</v>
      </c>
      <c r="FE66" s="7"/>
      <c r="FF66" s="7"/>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row>
    <row r="67" spans="1:255" s="25" customFormat="1" ht="30">
      <c r="A67" s="26" t="s">
        <v>125</v>
      </c>
      <c r="B67" s="37" t="s">
        <v>126</v>
      </c>
      <c r="C67" s="28"/>
      <c r="D67" s="24"/>
      <c r="E67" s="28"/>
      <c r="F67" s="28"/>
      <c r="FE67" s="7"/>
      <c r="FF67" s="7"/>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row>
    <row r="68" spans="1:255" s="25" customFormat="1" ht="45">
      <c r="A68" s="26" t="s">
        <v>127</v>
      </c>
      <c r="B68" s="37" t="s">
        <v>128</v>
      </c>
      <c r="C68" s="28"/>
      <c r="D68" s="24"/>
      <c r="E68" s="28"/>
      <c r="F68" s="28"/>
      <c r="FE68" s="7"/>
      <c r="FF68" s="7"/>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row>
    <row r="69" spans="1:255" s="25" customFormat="1" ht="30">
      <c r="A69" s="38" t="s">
        <v>129</v>
      </c>
      <c r="B69" s="37" t="s">
        <v>130</v>
      </c>
      <c r="C69" s="28"/>
      <c r="D69" s="24"/>
      <c r="E69" s="28"/>
      <c r="F69" s="28"/>
      <c r="FE69" s="7"/>
      <c r="FF69" s="7"/>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row>
    <row r="70" spans="1:255" s="25" customFormat="1" ht="30">
      <c r="A70" s="26" t="s">
        <v>131</v>
      </c>
      <c r="B70" s="39" t="s">
        <v>132</v>
      </c>
      <c r="C70" s="28"/>
      <c r="D70" s="24"/>
      <c r="E70" s="28">
        <v>-14</v>
      </c>
      <c r="F70" s="28">
        <f>E70-'[3]VENITURI'!$E$70</f>
        <v>-14</v>
      </c>
      <c r="FE70" s="7"/>
      <c r="FF70" s="7"/>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row>
    <row r="71" spans="1:255" s="25" customFormat="1" ht="15">
      <c r="A71" s="26" t="s">
        <v>133</v>
      </c>
      <c r="B71" s="39" t="s">
        <v>134</v>
      </c>
      <c r="C71" s="28"/>
      <c r="D71" s="24"/>
      <c r="E71" s="28"/>
      <c r="F71" s="28"/>
      <c r="FE71" s="7"/>
      <c r="FF71" s="7"/>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row>
    <row r="72" spans="1:255" s="25" customFormat="1" ht="30">
      <c r="A72" s="26" t="s">
        <v>135</v>
      </c>
      <c r="B72" s="39" t="s">
        <v>136</v>
      </c>
      <c r="C72" s="28"/>
      <c r="D72" s="24"/>
      <c r="E72" s="28"/>
      <c r="F72" s="28"/>
      <c r="FE72" s="7"/>
      <c r="FF72" s="7"/>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row>
    <row r="73" spans="1:255" s="25" customFormat="1" ht="30">
      <c r="A73" s="26" t="s">
        <v>137</v>
      </c>
      <c r="B73" s="39" t="s">
        <v>138</v>
      </c>
      <c r="C73" s="28"/>
      <c r="D73" s="24"/>
      <c r="E73" s="28"/>
      <c r="F73" s="28"/>
      <c r="FE73" s="7"/>
      <c r="FF73" s="7"/>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row>
    <row r="74" spans="1:255" s="25" customFormat="1" ht="30">
      <c r="A74" s="26" t="s">
        <v>139</v>
      </c>
      <c r="B74" s="39" t="s">
        <v>140</v>
      </c>
      <c r="C74" s="28"/>
      <c r="D74" s="24"/>
      <c r="E74" s="28"/>
      <c r="F74" s="28"/>
      <c r="FE74" s="7"/>
      <c r="FF74" s="7"/>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row>
    <row r="75" spans="1:255" s="25" customFormat="1" ht="75">
      <c r="A75" s="26" t="s">
        <v>141</v>
      </c>
      <c r="B75" s="39" t="s">
        <v>142</v>
      </c>
      <c r="C75" s="28"/>
      <c r="D75" s="24"/>
      <c r="E75" s="28"/>
      <c r="F75" s="28"/>
      <c r="FE75" s="7"/>
      <c r="FF75" s="7"/>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row>
    <row r="76" spans="1:255" s="25" customFormat="1" ht="30">
      <c r="A76" s="26" t="s">
        <v>143</v>
      </c>
      <c r="B76" s="39" t="s">
        <v>144</v>
      </c>
      <c r="C76" s="28"/>
      <c r="D76" s="24">
        <v>1606000</v>
      </c>
      <c r="E76" s="28"/>
      <c r="F76" s="28"/>
      <c r="FE76" s="7"/>
      <c r="FF76" s="7"/>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row>
    <row r="77" spans="1:255" s="25" customFormat="1" ht="30">
      <c r="A77" s="26" t="s">
        <v>145</v>
      </c>
      <c r="B77" s="39" t="s">
        <v>146</v>
      </c>
      <c r="C77" s="28"/>
      <c r="D77" s="24"/>
      <c r="E77" s="28"/>
      <c r="F77" s="28"/>
      <c r="FE77" s="7"/>
      <c r="FF77" s="7"/>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row>
    <row r="78" spans="1:255" s="25" customFormat="1" ht="75">
      <c r="A78" s="26" t="s">
        <v>432</v>
      </c>
      <c r="B78" s="39" t="s">
        <v>147</v>
      </c>
      <c r="C78" s="28"/>
      <c r="D78" s="24"/>
      <c r="E78" s="28"/>
      <c r="F78" s="28"/>
      <c r="FE78" s="7"/>
      <c r="FF78" s="7"/>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row>
    <row r="79" spans="1:255" s="25" customFormat="1" ht="15">
      <c r="A79" s="22" t="s">
        <v>148</v>
      </c>
      <c r="B79" s="23" t="s">
        <v>149</v>
      </c>
      <c r="C79" s="24">
        <f>+C80+C81+C82+C83+C84+C85+C86+C87</f>
        <v>0</v>
      </c>
      <c r="D79" s="24">
        <f>+D80+D81+D82+D83+D84+D85+D86+D87</f>
        <v>0</v>
      </c>
      <c r="E79" s="24">
        <f>+E80+E81+E82+E83+E84+E85+E86+E87</f>
        <v>-232</v>
      </c>
      <c r="F79" s="24">
        <f>+F80+F81+F82+F83+F84+F85+F86+F87</f>
        <v>-257</v>
      </c>
      <c r="FE79" s="7"/>
      <c r="FF79" s="7"/>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row>
    <row r="80" spans="1:255" s="25" customFormat="1" ht="45">
      <c r="A80" s="40" t="s">
        <v>150</v>
      </c>
      <c r="B80" s="27" t="s">
        <v>151</v>
      </c>
      <c r="C80" s="28"/>
      <c r="D80" s="24"/>
      <c r="E80" s="28"/>
      <c r="F80" s="28"/>
      <c r="FE80" s="7"/>
      <c r="FF80" s="7"/>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row>
    <row r="81" spans="1:255" s="25" customFormat="1" ht="30">
      <c r="A81" s="40" t="s">
        <v>152</v>
      </c>
      <c r="B81" s="41" t="s">
        <v>132</v>
      </c>
      <c r="C81" s="28"/>
      <c r="D81" s="24"/>
      <c r="E81" s="28"/>
      <c r="F81" s="28"/>
      <c r="FE81" s="7"/>
      <c r="FF81" s="7"/>
      <c r="FG81" s="4"/>
      <c r="FH81" s="4"/>
      <c r="FI81" s="4"/>
      <c r="FJ81" s="4"/>
      <c r="FK81" s="4"/>
      <c r="FL81" s="4"/>
      <c r="FM81" s="4"/>
      <c r="FN81" s="4"/>
      <c r="FO81" s="4"/>
      <c r="FP81" s="4"/>
      <c r="FQ81" s="4"/>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row>
    <row r="82" spans="1:255" s="25" customFormat="1" ht="60">
      <c r="A82" s="26" t="s">
        <v>153</v>
      </c>
      <c r="B82" s="27" t="s">
        <v>154</v>
      </c>
      <c r="C82" s="28"/>
      <c r="D82" s="24"/>
      <c r="E82" s="28">
        <v>-1</v>
      </c>
      <c r="F82" s="28">
        <f>E82-'[3]VENITURI'!$E$82</f>
        <v>-1</v>
      </c>
      <c r="FE82" s="7"/>
      <c r="FF82" s="7"/>
      <c r="FG82" s="4"/>
      <c r="FH82" s="4"/>
      <c r="FI82" s="4"/>
      <c r="FJ82" s="4"/>
      <c r="FK82" s="4"/>
      <c r="FL82" s="4"/>
      <c r="FM82" s="4"/>
      <c r="FN82" s="4"/>
      <c r="FO82" s="4"/>
      <c r="FP82" s="4"/>
      <c r="FQ82" s="4"/>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row>
    <row r="83" spans="1:255" s="25" customFormat="1" ht="45">
      <c r="A83" s="26" t="s">
        <v>155</v>
      </c>
      <c r="B83" s="27" t="s">
        <v>156</v>
      </c>
      <c r="C83" s="28"/>
      <c r="D83" s="24"/>
      <c r="E83" s="28">
        <v>-309</v>
      </c>
      <c r="F83" s="28">
        <f>E83-'[3]VENITURI'!$E$83</f>
        <v>-309</v>
      </c>
      <c r="FE83" s="7"/>
      <c r="FF83" s="7"/>
      <c r="FG83" s="4"/>
      <c r="FH83" s="4"/>
      <c r="FI83" s="4"/>
      <c r="FJ83" s="4"/>
      <c r="FK83" s="4"/>
      <c r="FL83" s="4"/>
      <c r="FM83" s="4"/>
      <c r="FN83" s="4"/>
      <c r="FO83" s="4"/>
      <c r="FP83" s="4"/>
      <c r="FQ83" s="4"/>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row>
    <row r="84" spans="1:255" s="25" customFormat="1" ht="30">
      <c r="A84" s="26" t="s">
        <v>157</v>
      </c>
      <c r="B84" s="27" t="s">
        <v>136</v>
      </c>
      <c r="C84" s="28"/>
      <c r="D84" s="24"/>
      <c r="E84" s="28"/>
      <c r="F84" s="28"/>
      <c r="FE84" s="7"/>
      <c r="FF84" s="7"/>
      <c r="FG84" s="4"/>
      <c r="FH84" s="4"/>
      <c r="FI84" s="4"/>
      <c r="FJ84" s="4"/>
      <c r="FK84" s="4"/>
      <c r="FL84" s="4"/>
      <c r="FM84" s="4"/>
      <c r="FN84" s="4"/>
      <c r="FO84" s="4"/>
      <c r="FP84" s="4"/>
      <c r="FQ84" s="4"/>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row>
    <row r="85" spans="1:89" ht="30">
      <c r="A85" s="31" t="s">
        <v>158</v>
      </c>
      <c r="B85" s="42" t="s">
        <v>159</v>
      </c>
      <c r="C85" s="28"/>
      <c r="D85" s="24"/>
      <c r="E85" s="28"/>
      <c r="F85" s="28"/>
      <c r="G85" s="25"/>
      <c r="AQ85" s="7"/>
      <c r="BQ85" s="7"/>
      <c r="BR85" s="7"/>
      <c r="BS85" s="7"/>
      <c r="CK85" s="7"/>
    </row>
    <row r="86" spans="1:89" ht="90">
      <c r="A86" s="43" t="s">
        <v>160</v>
      </c>
      <c r="B86" s="44" t="s">
        <v>161</v>
      </c>
      <c r="C86" s="28"/>
      <c r="D86" s="24"/>
      <c r="E86" s="28">
        <v>78</v>
      </c>
      <c r="F86" s="28">
        <f>E86-'[3]VENITURI'!$E$86</f>
        <v>53</v>
      </c>
      <c r="G86" s="25"/>
      <c r="BQ86" s="7"/>
      <c r="BR86" s="7"/>
      <c r="BS86" s="7"/>
      <c r="CK86" s="7"/>
    </row>
    <row r="87" spans="1:89" ht="45">
      <c r="A87" s="43" t="s">
        <v>162</v>
      </c>
      <c r="B87" s="45" t="s">
        <v>163</v>
      </c>
      <c r="C87" s="28"/>
      <c r="D87" s="24"/>
      <c r="E87" s="28"/>
      <c r="F87" s="28"/>
      <c r="G87" s="25"/>
      <c r="BQ87" s="7"/>
      <c r="BR87" s="7"/>
      <c r="BS87" s="7"/>
      <c r="CK87" s="7"/>
    </row>
    <row r="88" spans="1:89" ht="30">
      <c r="A88" s="46" t="s">
        <v>164</v>
      </c>
      <c r="B88" s="46" t="s">
        <v>165</v>
      </c>
      <c r="C88" s="24">
        <f>C89</f>
        <v>0</v>
      </c>
      <c r="D88" s="24">
        <f aca="true" t="shared" si="0" ref="D88:F90">D89</f>
        <v>0</v>
      </c>
      <c r="E88" s="24">
        <f t="shared" si="0"/>
        <v>0</v>
      </c>
      <c r="F88" s="24">
        <f t="shared" si="0"/>
        <v>0</v>
      </c>
      <c r="CK88" s="7"/>
    </row>
    <row r="89" spans="1:89" ht="45">
      <c r="A89" s="46" t="s">
        <v>166</v>
      </c>
      <c r="B89" s="46" t="s">
        <v>167</v>
      </c>
      <c r="C89" s="24">
        <f>C90</f>
        <v>0</v>
      </c>
      <c r="D89" s="24">
        <f t="shared" si="0"/>
        <v>0</v>
      </c>
      <c r="E89" s="24">
        <f t="shared" si="0"/>
        <v>0</v>
      </c>
      <c r="F89" s="24">
        <f t="shared" si="0"/>
        <v>0</v>
      </c>
      <c r="CK89" s="7"/>
    </row>
    <row r="90" spans="1:89" ht="30">
      <c r="A90" s="45"/>
      <c r="B90" s="45" t="s">
        <v>168</v>
      </c>
      <c r="C90" s="24">
        <f>C91</f>
        <v>0</v>
      </c>
      <c r="D90" s="24">
        <f t="shared" si="0"/>
        <v>0</v>
      </c>
      <c r="E90" s="24">
        <f t="shared" si="0"/>
        <v>0</v>
      </c>
      <c r="F90" s="24">
        <f t="shared" si="0"/>
        <v>0</v>
      </c>
      <c r="CK90" s="7"/>
    </row>
    <row r="91" spans="1:89" ht="15">
      <c r="A91" s="45" t="s">
        <v>169</v>
      </c>
      <c r="B91" s="45" t="s">
        <v>170</v>
      </c>
      <c r="C91" s="28"/>
      <c r="D91" s="24"/>
      <c r="E91" s="28"/>
      <c r="F91" s="28"/>
      <c r="CK91" s="7"/>
    </row>
    <row r="92" spans="1:89" ht="15">
      <c r="A92" s="46" t="s">
        <v>171</v>
      </c>
      <c r="B92" s="46" t="s">
        <v>172</v>
      </c>
      <c r="C92" s="24">
        <f>C93</f>
        <v>0</v>
      </c>
      <c r="D92" s="24">
        <f>D93</f>
        <v>0</v>
      </c>
      <c r="E92" s="24">
        <f>E93</f>
        <v>-2470667</v>
      </c>
      <c r="F92" s="24">
        <f>F93</f>
        <v>392594</v>
      </c>
      <c r="CK92" s="7"/>
    </row>
    <row r="93" spans="1:89" ht="45">
      <c r="A93" s="45" t="s">
        <v>173</v>
      </c>
      <c r="B93" s="45" t="s">
        <v>174</v>
      </c>
      <c r="C93" s="28"/>
      <c r="D93" s="24"/>
      <c r="E93" s="28">
        <v>-2470667</v>
      </c>
      <c r="F93" s="28">
        <f>E93-'[3]VENITURI'!$E$93</f>
        <v>392594</v>
      </c>
      <c r="CK93" s="7"/>
    </row>
    <row r="94" ht="15">
      <c r="CK94" s="7"/>
    </row>
    <row r="95" ht="15">
      <c r="CK95" s="7"/>
    </row>
    <row r="96" spans="2:89" ht="15.75">
      <c r="B96" s="99" t="s">
        <v>428</v>
      </c>
      <c r="C96" s="100" t="s">
        <v>433</v>
      </c>
      <c r="D96" s="100"/>
      <c r="E96" s="100" t="s">
        <v>434</v>
      </c>
      <c r="G96" s="2"/>
      <c r="CK96" s="7"/>
    </row>
    <row r="97" spans="1:89" ht="15">
      <c r="A97" s="47"/>
      <c r="B97" s="101" t="s">
        <v>429</v>
      </c>
      <c r="C97" s="100" t="s">
        <v>430</v>
      </c>
      <c r="D97" s="100"/>
      <c r="E97" s="100" t="s">
        <v>430</v>
      </c>
      <c r="CK97" s="7"/>
    </row>
    <row r="98" spans="1:89" ht="15">
      <c r="A98" s="47"/>
      <c r="B98" s="4"/>
      <c r="C98" s="4"/>
      <c r="D98" s="7"/>
      <c r="E98" s="4"/>
      <c r="F98" s="4"/>
      <c r="CK98" s="7"/>
    </row>
    <row r="99" spans="1:89" ht="15">
      <c r="A99" s="47"/>
      <c r="B99" s="4"/>
      <c r="C99" s="4"/>
      <c r="D99" s="7"/>
      <c r="E99" s="4"/>
      <c r="F99" s="4"/>
      <c r="CK99" s="7"/>
    </row>
    <row r="100" spans="1:89" ht="15">
      <c r="A100" s="47"/>
      <c r="B100" s="4"/>
      <c r="C100" s="4"/>
      <c r="D100" s="7"/>
      <c r="E100" s="4"/>
      <c r="F100" s="4"/>
      <c r="CK100" s="7"/>
    </row>
    <row r="101" spans="1:89" ht="15">
      <c r="A101" s="47"/>
      <c r="B101" s="4"/>
      <c r="C101" s="4"/>
      <c r="D101" s="7"/>
      <c r="E101" s="4"/>
      <c r="F101" s="4"/>
      <c r="CK101" s="7"/>
    </row>
    <row r="102" spans="1:89" ht="15">
      <c r="A102" s="47"/>
      <c r="B102" s="4"/>
      <c r="C102" s="4"/>
      <c r="D102" s="7"/>
      <c r="E102" s="4"/>
      <c r="F102" s="4"/>
      <c r="CK102" s="7"/>
    </row>
    <row r="103" spans="1:89" ht="15">
      <c r="A103" s="47"/>
      <c r="B103" s="4"/>
      <c r="C103" s="4"/>
      <c r="D103" s="7"/>
      <c r="E103" s="4"/>
      <c r="F103" s="4"/>
      <c r="CK103" s="7"/>
    </row>
  </sheetData>
  <sheetProtection selectLockedCells="1" selectUnlockedCells="1"/>
  <mergeCells count="31">
    <mergeCell ref="Z4:AD4"/>
    <mergeCell ref="AE4:AI4"/>
    <mergeCell ref="AJ4:AN4"/>
    <mergeCell ref="AO4:AS4"/>
    <mergeCell ref="G4:J4"/>
    <mergeCell ref="K4:O4"/>
    <mergeCell ref="P4:T4"/>
    <mergeCell ref="U4:Y4"/>
    <mergeCell ref="BN4:BR4"/>
    <mergeCell ref="BS4:BW4"/>
    <mergeCell ref="BX4:CB4"/>
    <mergeCell ref="CC4:CG4"/>
    <mergeCell ref="AT4:AX4"/>
    <mergeCell ref="AY4:BC4"/>
    <mergeCell ref="BD4:BH4"/>
    <mergeCell ref="BI4:BM4"/>
    <mergeCell ref="DB4:DF4"/>
    <mergeCell ref="DG4:DK4"/>
    <mergeCell ref="DL4:DP4"/>
    <mergeCell ref="DQ4:DU4"/>
    <mergeCell ref="CH4:CL4"/>
    <mergeCell ref="CM4:CQ4"/>
    <mergeCell ref="CR4:CV4"/>
    <mergeCell ref="CW4:DA4"/>
    <mergeCell ref="EP4:ET4"/>
    <mergeCell ref="EU4:EY4"/>
    <mergeCell ref="EZ4:FD4"/>
    <mergeCell ref="DV4:DZ4"/>
    <mergeCell ref="EA4:EE4"/>
    <mergeCell ref="EF4:EJ4"/>
    <mergeCell ref="EK4:EO4"/>
  </mergeCells>
  <printOptions/>
  <pageMargins left="0.75" right="0.75" top="1" bottom="1" header="0.5118055555555555" footer="0.5118055555555555"/>
  <pageSetup horizontalDpi="600" verticalDpi="600" orientation="portrait" scale="70" r:id="rId1"/>
  <colBreaks count="1" manualBreakCount="1">
    <brk id="6" max="65535" man="1"/>
  </colBreaks>
</worksheet>
</file>

<file path=xl/worksheets/sheet2.xml><?xml version="1.0" encoding="utf-8"?>
<worksheet xmlns="http://schemas.openxmlformats.org/spreadsheetml/2006/main" xmlns:r="http://schemas.openxmlformats.org/officeDocument/2006/relationships">
  <sheetPr>
    <tabColor indexed="14"/>
  </sheetPr>
  <dimension ref="A1:IU278"/>
  <sheetViews>
    <sheetView tabSelected="1" zoomScalePageLayoutView="0" workbookViewId="0" topLeftCell="A1">
      <pane xSplit="3" ySplit="6" topLeftCell="D19" activePane="bottomRight" state="frozen"/>
      <selection pane="topLeft" activeCell="A1" sqref="A1"/>
      <selection pane="topRight" activeCell="D1" sqref="D1"/>
      <selection pane="bottomLeft" activeCell="A164" sqref="A164"/>
      <selection pane="bottomRight" activeCell="D44" sqref="D44"/>
    </sheetView>
  </sheetViews>
  <sheetFormatPr defaultColWidth="9.140625" defaultRowHeight="12.75"/>
  <cols>
    <col min="1" max="1" width="13.421875" style="48" customWidth="1"/>
    <col min="2" max="2" width="39.140625" style="20" customWidth="1"/>
    <col min="3" max="3" width="8.8515625" style="20" customWidth="1"/>
    <col min="4" max="4" width="17.8515625" style="20" customWidth="1"/>
    <col min="5" max="5" width="17.57421875" style="20" customWidth="1"/>
    <col min="6" max="6" width="19.28125" style="20" customWidth="1"/>
    <col min="7" max="7" width="16.57421875" style="20" customWidth="1"/>
    <col min="8" max="8" width="14.57421875" style="2" customWidth="1"/>
    <col min="9" max="9" width="13.8515625" style="2" bestFit="1" customWidth="1"/>
    <col min="10" max="10" width="14.57421875" style="2" customWidth="1"/>
    <col min="11" max="16384" width="9.140625" style="2" customWidth="1"/>
  </cols>
  <sheetData>
    <row r="1" spans="2:3" ht="17.25">
      <c r="B1" s="49" t="s">
        <v>436</v>
      </c>
      <c r="C1" s="50"/>
    </row>
    <row r="2" spans="2:3" ht="15">
      <c r="B2" s="50"/>
      <c r="C2" s="50"/>
    </row>
    <row r="3" spans="2:4" ht="15">
      <c r="B3" s="50"/>
      <c r="C3" s="50"/>
      <c r="D3" s="7"/>
    </row>
    <row r="4" spans="4:7" ht="15">
      <c r="D4" s="51"/>
      <c r="E4" s="51"/>
      <c r="F4" s="52"/>
      <c r="G4" s="53" t="s">
        <v>175</v>
      </c>
    </row>
    <row r="5" spans="1:7" s="55" customFormat="1" ht="60">
      <c r="A5" s="54" t="s">
        <v>1</v>
      </c>
      <c r="B5" s="15" t="s">
        <v>2</v>
      </c>
      <c r="C5" s="15"/>
      <c r="D5" s="15" t="s">
        <v>176</v>
      </c>
      <c r="E5" s="14" t="s">
        <v>177</v>
      </c>
      <c r="F5" s="15" t="s">
        <v>178</v>
      </c>
      <c r="G5" s="15" t="s">
        <v>179</v>
      </c>
    </row>
    <row r="6" spans="1:7" ht="15">
      <c r="A6" s="56"/>
      <c r="B6" s="17" t="s">
        <v>180</v>
      </c>
      <c r="C6" s="17"/>
      <c r="D6" s="57"/>
      <c r="E6" s="57"/>
      <c r="F6" s="57"/>
      <c r="G6" s="57"/>
    </row>
    <row r="7" spans="1:9" s="35" customFormat="1" ht="16.5" customHeight="1">
      <c r="A7" s="58" t="s">
        <v>181</v>
      </c>
      <c r="B7" s="59" t="s">
        <v>182</v>
      </c>
      <c r="C7" s="60">
        <f>+C8+C16</f>
        <v>0</v>
      </c>
      <c r="D7" s="118">
        <f>+D8+D16</f>
        <v>382766440</v>
      </c>
      <c r="E7" s="118">
        <f>+E8+E16</f>
        <v>399993440</v>
      </c>
      <c r="F7" s="118">
        <f>+F8+F16</f>
        <v>188978296.64999998</v>
      </c>
      <c r="G7" s="118">
        <f>+G8+G16</f>
        <v>93941689.70999998</v>
      </c>
      <c r="H7" s="61">
        <f>F7-'[3]CHELTUIELI'!$F$7</f>
        <v>93941689.70999996</v>
      </c>
      <c r="I7" s="61"/>
    </row>
    <row r="8" spans="1:9" s="35" customFormat="1" ht="18">
      <c r="A8" s="58" t="s">
        <v>183</v>
      </c>
      <c r="B8" s="62" t="s">
        <v>184</v>
      </c>
      <c r="C8" s="63">
        <f>+C9+C10+C13+C11+C12+C15+C171</f>
        <v>0</v>
      </c>
      <c r="D8" s="104">
        <f>+D9+D10+D13+D11+D12+D15+D171</f>
        <v>382766440</v>
      </c>
      <c r="E8" s="104">
        <f>+E9+E10+E13+E11+E12+E15+E171</f>
        <v>399993440</v>
      </c>
      <c r="F8" s="104">
        <f>+F9+F10+F13+F11+F12+F15+F171</f>
        <v>188978296.64999998</v>
      </c>
      <c r="G8" s="104">
        <f>+G9+G10+G13+G11+G12+G15+G171</f>
        <v>93941689.70999998</v>
      </c>
      <c r="H8" s="61"/>
      <c r="I8" s="61"/>
    </row>
    <row r="9" spans="1:9" s="35" customFormat="1" ht="18">
      <c r="A9" s="58" t="s">
        <v>185</v>
      </c>
      <c r="B9" s="62" t="s">
        <v>186</v>
      </c>
      <c r="C9" s="63">
        <f>+C23</f>
        <v>0</v>
      </c>
      <c r="D9" s="104">
        <f>+D23</f>
        <v>6510880</v>
      </c>
      <c r="E9" s="104">
        <f>+E23</f>
        <v>6510880</v>
      </c>
      <c r="F9" s="117">
        <f>+F23</f>
        <v>1071870</v>
      </c>
      <c r="G9" s="104">
        <f>+G23</f>
        <v>535350</v>
      </c>
      <c r="H9" s="61">
        <f>F9-'[3]CHELTUIELI'!$F$9</f>
        <v>535350</v>
      </c>
      <c r="I9" s="61"/>
    </row>
    <row r="10" spans="1:9" s="35" customFormat="1" ht="16.5" customHeight="1">
      <c r="A10" s="58" t="s">
        <v>187</v>
      </c>
      <c r="B10" s="62" t="s">
        <v>188</v>
      </c>
      <c r="C10" s="63">
        <f>+C44</f>
        <v>0</v>
      </c>
      <c r="D10" s="104">
        <f>+D44</f>
        <v>166166560</v>
      </c>
      <c r="E10" s="104">
        <f>+E44</f>
        <v>183393560</v>
      </c>
      <c r="F10" s="104">
        <f>+F44</f>
        <v>147028751.83999997</v>
      </c>
      <c r="G10" s="104">
        <f>+G44</f>
        <v>72127899.07999998</v>
      </c>
      <c r="H10" s="61">
        <f>F10-'[3]CHELTUIELI'!$F$10</f>
        <v>72127899.07999997</v>
      </c>
      <c r="I10" s="61"/>
    </row>
    <row r="11" spans="1:9" s="35" customFormat="1" ht="18">
      <c r="A11" s="58" t="s">
        <v>189</v>
      </c>
      <c r="B11" s="62" t="s">
        <v>190</v>
      </c>
      <c r="C11" s="63">
        <f>+C72</f>
        <v>0</v>
      </c>
      <c r="D11" s="104">
        <f>+D72</f>
        <v>0</v>
      </c>
      <c r="E11" s="104">
        <f>+E72</f>
        <v>0</v>
      </c>
      <c r="F11" s="104">
        <f>+F72</f>
        <v>0</v>
      </c>
      <c r="G11" s="104">
        <f>+G72</f>
        <v>0</v>
      </c>
      <c r="H11" s="61"/>
      <c r="I11" s="61"/>
    </row>
    <row r="12" spans="1:10" s="35" customFormat="1" ht="45.75">
      <c r="A12" s="58"/>
      <c r="B12" s="62" t="s">
        <v>191</v>
      </c>
      <c r="C12" s="63">
        <f>C172</f>
        <v>0</v>
      </c>
      <c r="D12" s="104">
        <f>D172</f>
        <v>181591000</v>
      </c>
      <c r="E12" s="104">
        <f>E172</f>
        <v>181591000</v>
      </c>
      <c r="F12" s="117">
        <f>F172</f>
        <v>33383802</v>
      </c>
      <c r="G12" s="104">
        <f>G172</f>
        <v>16810792</v>
      </c>
      <c r="H12" s="61">
        <f>F12-'[3]CHELTUIELI'!$F$12</f>
        <v>16810792</v>
      </c>
      <c r="I12" s="61"/>
      <c r="J12" s="102"/>
    </row>
    <row r="13" spans="1:10" s="35" customFormat="1" ht="16.5" customHeight="1">
      <c r="A13" s="58" t="s">
        <v>192</v>
      </c>
      <c r="B13" s="62" t="s">
        <v>193</v>
      </c>
      <c r="C13" s="63">
        <f>C179</f>
        <v>0</v>
      </c>
      <c r="D13" s="104">
        <f>D179</f>
        <v>28498000</v>
      </c>
      <c r="E13" s="104">
        <f>E179</f>
        <v>28498000</v>
      </c>
      <c r="F13" s="117">
        <f>F179</f>
        <v>7569263</v>
      </c>
      <c r="G13" s="104">
        <f>G179</f>
        <v>4501770</v>
      </c>
      <c r="H13" s="61"/>
      <c r="I13" s="61"/>
      <c r="J13" s="102"/>
    </row>
    <row r="14" spans="1:10" s="35" customFormat="1" ht="60.75">
      <c r="A14" s="58" t="s">
        <v>194</v>
      </c>
      <c r="B14" s="62" t="s">
        <v>195</v>
      </c>
      <c r="C14" s="63">
        <f>C186</f>
        <v>0</v>
      </c>
      <c r="D14" s="104">
        <f>D186</f>
        <v>0</v>
      </c>
      <c r="E14" s="104">
        <f>E186</f>
        <v>0</v>
      </c>
      <c r="F14" s="104">
        <f>F186</f>
        <v>0</v>
      </c>
      <c r="G14" s="104">
        <f>G186</f>
        <v>0</v>
      </c>
      <c r="H14" s="61"/>
      <c r="I14" s="61"/>
      <c r="J14" s="102"/>
    </row>
    <row r="15" spans="1:9" s="35" customFormat="1" ht="16.5" customHeight="1">
      <c r="A15" s="58" t="s">
        <v>196</v>
      </c>
      <c r="B15" s="62" t="s">
        <v>196</v>
      </c>
      <c r="C15" s="63">
        <f>C75</f>
        <v>0</v>
      </c>
      <c r="D15" s="104">
        <f>D75</f>
        <v>0</v>
      </c>
      <c r="E15" s="104">
        <f>E75</f>
        <v>0</v>
      </c>
      <c r="F15" s="104">
        <f>F75</f>
        <v>0</v>
      </c>
      <c r="G15" s="104">
        <f>G75</f>
        <v>0</v>
      </c>
      <c r="H15" s="61"/>
      <c r="I15" s="61"/>
    </row>
    <row r="16" spans="1:9" s="35" customFormat="1" ht="16.5" customHeight="1">
      <c r="A16" s="58" t="s">
        <v>197</v>
      </c>
      <c r="B16" s="62" t="s">
        <v>198</v>
      </c>
      <c r="C16" s="63">
        <f aca="true" t="shared" si="0" ref="C16:G17">C79</f>
        <v>0</v>
      </c>
      <c r="D16" s="104">
        <f t="shared" si="0"/>
        <v>0</v>
      </c>
      <c r="E16" s="104">
        <f t="shared" si="0"/>
        <v>0</v>
      </c>
      <c r="F16" s="104">
        <f t="shared" si="0"/>
        <v>0</v>
      </c>
      <c r="G16" s="104">
        <f t="shared" si="0"/>
        <v>0</v>
      </c>
      <c r="H16" s="61"/>
      <c r="I16" s="61"/>
    </row>
    <row r="17" spans="1:9" s="35" customFormat="1" ht="18">
      <c r="A17" s="58" t="s">
        <v>199</v>
      </c>
      <c r="B17" s="62" t="s">
        <v>200</v>
      </c>
      <c r="C17" s="63">
        <f t="shared" si="0"/>
        <v>0</v>
      </c>
      <c r="D17" s="104">
        <f t="shared" si="0"/>
        <v>0</v>
      </c>
      <c r="E17" s="104">
        <f t="shared" si="0"/>
        <v>0</v>
      </c>
      <c r="F17" s="104">
        <f t="shared" si="0"/>
        <v>0</v>
      </c>
      <c r="G17" s="104">
        <f t="shared" si="0"/>
        <v>0</v>
      </c>
      <c r="H17" s="61"/>
      <c r="I17" s="61"/>
    </row>
    <row r="18" spans="1:9" s="35" customFormat="1" ht="45.75">
      <c r="A18" s="58"/>
      <c r="B18" s="62" t="s">
        <v>201</v>
      </c>
      <c r="C18" s="63">
        <f>C171+C185</f>
        <v>0</v>
      </c>
      <c r="D18" s="104">
        <f>D171+D185</f>
        <v>0</v>
      </c>
      <c r="E18" s="104">
        <f>E171+E185</f>
        <v>0</v>
      </c>
      <c r="F18" s="104">
        <f>F171+F185</f>
        <v>-76823.19</v>
      </c>
      <c r="G18" s="104">
        <f>G171+G185</f>
        <v>-34121.369999999995</v>
      </c>
      <c r="H18" s="61">
        <f>F18-'[3]CHELTUIELI'!$F$18</f>
        <v>-34121.37</v>
      </c>
      <c r="I18" s="61"/>
    </row>
    <row r="19" spans="1:9" s="35" customFormat="1" ht="16.5" customHeight="1">
      <c r="A19" s="58" t="s">
        <v>202</v>
      </c>
      <c r="B19" s="62" t="s">
        <v>203</v>
      </c>
      <c r="C19" s="63">
        <f>+C20+C16</f>
        <v>0</v>
      </c>
      <c r="D19" s="104">
        <f>+D20+D16</f>
        <v>382766440</v>
      </c>
      <c r="E19" s="104">
        <f>+E20+E16</f>
        <v>399993440</v>
      </c>
      <c r="F19" s="104">
        <f>+F20+F16</f>
        <v>188978296.64999998</v>
      </c>
      <c r="G19" s="104">
        <f>+G20+G16</f>
        <v>93941689.70999998</v>
      </c>
      <c r="H19" s="61">
        <f>F19-'[3]CHELTUIELI'!$F$19</f>
        <v>93941689.70999996</v>
      </c>
      <c r="I19" s="61"/>
    </row>
    <row r="20" spans="1:9" s="35" customFormat="1" ht="18">
      <c r="A20" s="58" t="s">
        <v>204</v>
      </c>
      <c r="B20" s="62" t="s">
        <v>184</v>
      </c>
      <c r="C20" s="63">
        <f>C9+C10+C11+C12+C13+C15+C171</f>
        <v>0</v>
      </c>
      <c r="D20" s="104">
        <f>D9+D10+D11+D12+D13+D15+D171</f>
        <v>382766440</v>
      </c>
      <c r="E20" s="104">
        <f>E9+E10+E11+E12+E13+E15+E171</f>
        <v>399993440</v>
      </c>
      <c r="F20" s="104">
        <f>F9+F10+F11+F12+F13+F15+F171</f>
        <v>188978296.64999998</v>
      </c>
      <c r="G20" s="104">
        <f>G9+G10+G11+G12+G13+G15+G171</f>
        <v>93941689.70999998</v>
      </c>
      <c r="H20" s="61"/>
      <c r="I20" s="61"/>
    </row>
    <row r="21" spans="1:9" s="35" customFormat="1" ht="16.5" customHeight="1">
      <c r="A21" s="64" t="s">
        <v>205</v>
      </c>
      <c r="B21" s="62" t="s">
        <v>206</v>
      </c>
      <c r="C21" s="63">
        <f>+C22+C78+C171</f>
        <v>0</v>
      </c>
      <c r="D21" s="104">
        <f>+D22+D78+D171</f>
        <v>354268440</v>
      </c>
      <c r="E21" s="104">
        <f>+E22+E78+E171</f>
        <v>371495440</v>
      </c>
      <c r="F21" s="104">
        <f>+F22+F78+F171</f>
        <v>181409033.64999998</v>
      </c>
      <c r="G21" s="104">
        <f>+G22+G78+G171</f>
        <v>89439919.70999998</v>
      </c>
      <c r="H21" s="61"/>
      <c r="I21" s="61"/>
    </row>
    <row r="22" spans="1:9" s="35" customFormat="1" ht="16.5" customHeight="1">
      <c r="A22" s="58" t="s">
        <v>207</v>
      </c>
      <c r="B22" s="62" t="s">
        <v>184</v>
      </c>
      <c r="C22" s="63">
        <f>+C23+C44+C72+C172+C75</f>
        <v>0</v>
      </c>
      <c r="D22" s="104">
        <f>+D23+D44+D72+D172+D75</f>
        <v>354268440</v>
      </c>
      <c r="E22" s="104">
        <f>+E23+E44+E72+E172+E75</f>
        <v>371495440</v>
      </c>
      <c r="F22" s="104">
        <f>+F23+F44+F72+F172+F75</f>
        <v>181484423.83999997</v>
      </c>
      <c r="G22" s="104">
        <f>+G23+G44+G72+G172+G75</f>
        <v>89474041.07999998</v>
      </c>
      <c r="H22" s="61"/>
      <c r="I22" s="61"/>
    </row>
    <row r="23" spans="1:9" s="35" customFormat="1" ht="18">
      <c r="A23" s="58" t="s">
        <v>208</v>
      </c>
      <c r="B23" s="62" t="s">
        <v>186</v>
      </c>
      <c r="C23" s="63">
        <f>+C24+C36+C34</f>
        <v>0</v>
      </c>
      <c r="D23" s="117">
        <f>+D24+D36+D34</f>
        <v>6510880</v>
      </c>
      <c r="E23" s="104">
        <f>+E24+E36+E34</f>
        <v>6510880</v>
      </c>
      <c r="F23" s="104">
        <f>+F24+F36+F34</f>
        <v>1071870</v>
      </c>
      <c r="G23" s="104">
        <f>+G24+G36+G34</f>
        <v>535350</v>
      </c>
      <c r="H23" s="61"/>
      <c r="I23" s="61"/>
    </row>
    <row r="24" spans="1:255" ht="16.5" customHeight="1">
      <c r="A24" s="58" t="s">
        <v>209</v>
      </c>
      <c r="B24" s="62" t="s">
        <v>210</v>
      </c>
      <c r="C24" s="63">
        <f>C25+C28+C29+C30+C32+C26+C27+C31</f>
        <v>0</v>
      </c>
      <c r="D24" s="117">
        <f>D25+D28+D29+D30+D32+D26+D27+D31</f>
        <v>6276890</v>
      </c>
      <c r="E24" s="104">
        <f>E25+E28+E29+E30+E32+E26+E27+E31</f>
        <v>6276890</v>
      </c>
      <c r="F24" s="104">
        <f>F25+F28+F29+F30+F32+F26+F27+F31</f>
        <v>1048623</v>
      </c>
      <c r="G24" s="104">
        <f>G25+G28+G29+G30+G32+G26+G27+G31</f>
        <v>523532</v>
      </c>
      <c r="H24" s="61"/>
      <c r="I24" s="61"/>
      <c r="J24" s="35"/>
      <c r="IL24" s="35"/>
      <c r="IM24" s="35"/>
      <c r="IN24" s="35"/>
      <c r="IO24" s="35"/>
      <c r="IP24" s="35"/>
      <c r="IQ24" s="35"/>
      <c r="IR24" s="35"/>
      <c r="IS24" s="35"/>
      <c r="IT24" s="35"/>
      <c r="IU24" s="35"/>
    </row>
    <row r="25" spans="1:255" ht="16.5" customHeight="1">
      <c r="A25" s="65" t="s">
        <v>211</v>
      </c>
      <c r="B25" s="66" t="s">
        <v>212</v>
      </c>
      <c r="C25" s="67"/>
      <c r="D25" s="105">
        <v>5215800</v>
      </c>
      <c r="E25" s="105">
        <v>5215800</v>
      </c>
      <c r="F25" s="105">
        <v>855924</v>
      </c>
      <c r="G25" s="105">
        <f>F25-'[3]CHELTUIELI'!$F$25</f>
        <v>424346</v>
      </c>
      <c r="H25" s="61"/>
      <c r="I25" s="61"/>
      <c r="IL25" s="35"/>
      <c r="IM25" s="35"/>
      <c r="IN25" s="35"/>
      <c r="IO25" s="35"/>
      <c r="IP25" s="35"/>
      <c r="IQ25" s="35"/>
      <c r="IR25" s="35"/>
      <c r="IS25" s="35"/>
      <c r="IT25" s="35"/>
      <c r="IU25" s="35"/>
    </row>
    <row r="26" spans="1:255" ht="18">
      <c r="A26" s="65"/>
      <c r="B26" s="66" t="s">
        <v>213</v>
      </c>
      <c r="C26" s="67"/>
      <c r="D26" s="105">
        <v>696000</v>
      </c>
      <c r="E26" s="105">
        <v>696000</v>
      </c>
      <c r="F26" s="105">
        <v>113914</v>
      </c>
      <c r="G26" s="105">
        <f>F26-'[3]CHELTUIELI'!$F$26</f>
        <v>57632</v>
      </c>
      <c r="H26" s="61"/>
      <c r="I26" s="61"/>
      <c r="IL26" s="35"/>
      <c r="IM26" s="35"/>
      <c r="IN26" s="35"/>
      <c r="IO26" s="35"/>
      <c r="IP26" s="35"/>
      <c r="IQ26" s="35"/>
      <c r="IR26" s="35"/>
      <c r="IS26" s="35"/>
      <c r="IT26" s="35"/>
      <c r="IU26" s="35"/>
    </row>
    <row r="27" spans="1:255" ht="18">
      <c r="A27" s="65"/>
      <c r="B27" s="66" t="s">
        <v>214</v>
      </c>
      <c r="C27" s="67"/>
      <c r="D27" s="105">
        <v>33000</v>
      </c>
      <c r="E27" s="105">
        <v>33000</v>
      </c>
      <c r="F27" s="105">
        <v>5533</v>
      </c>
      <c r="G27" s="105">
        <f>F27-'[3]CHELTUIELI'!$F$27</f>
        <v>2740</v>
      </c>
      <c r="H27" s="61"/>
      <c r="I27" s="61"/>
      <c r="IL27" s="35"/>
      <c r="IM27" s="35"/>
      <c r="IN27" s="35"/>
      <c r="IO27" s="35"/>
      <c r="IP27" s="35"/>
      <c r="IQ27" s="35"/>
      <c r="IR27" s="35"/>
      <c r="IS27" s="35"/>
      <c r="IT27" s="35"/>
      <c r="IU27" s="35"/>
    </row>
    <row r="28" spans="1:255" ht="16.5" customHeight="1">
      <c r="A28" s="65" t="s">
        <v>215</v>
      </c>
      <c r="B28" s="69" t="s">
        <v>216</v>
      </c>
      <c r="C28" s="67"/>
      <c r="D28" s="105">
        <v>13000</v>
      </c>
      <c r="E28" s="105">
        <v>13000</v>
      </c>
      <c r="F28" s="105">
        <v>2900</v>
      </c>
      <c r="G28" s="105">
        <f>F28-'[3]CHELTUIELI'!$F$28</f>
        <v>1450</v>
      </c>
      <c r="H28" s="61"/>
      <c r="I28" s="61"/>
      <c r="IL28" s="35"/>
      <c r="IM28" s="35"/>
      <c r="IN28" s="35"/>
      <c r="IO28" s="35"/>
      <c r="IP28" s="35"/>
      <c r="IQ28" s="35"/>
      <c r="IR28" s="35"/>
      <c r="IS28" s="35"/>
      <c r="IT28" s="35"/>
      <c r="IU28" s="35"/>
    </row>
    <row r="29" spans="1:255" ht="16.5" customHeight="1">
      <c r="A29" s="65" t="s">
        <v>217</v>
      </c>
      <c r="B29" s="69" t="s">
        <v>218</v>
      </c>
      <c r="C29" s="67"/>
      <c r="D29" s="105">
        <v>2000</v>
      </c>
      <c r="E29" s="105">
        <v>2000</v>
      </c>
      <c r="F29" s="105">
        <v>100</v>
      </c>
      <c r="G29" s="105">
        <f>F29-'[3]CHELTUIELI'!$F$30</f>
        <v>100</v>
      </c>
      <c r="H29" s="61"/>
      <c r="I29" s="61"/>
      <c r="IL29" s="35"/>
      <c r="IM29" s="35"/>
      <c r="IN29" s="35"/>
      <c r="IO29" s="35"/>
      <c r="IP29" s="35"/>
      <c r="IQ29" s="35"/>
      <c r="IR29" s="35"/>
      <c r="IS29" s="35"/>
      <c r="IT29" s="35"/>
      <c r="IU29" s="35"/>
    </row>
    <row r="30" spans="1:9" ht="16.5" customHeight="1">
      <c r="A30" s="65"/>
      <c r="B30" s="69" t="s">
        <v>219</v>
      </c>
      <c r="C30" s="67"/>
      <c r="D30" s="105"/>
      <c r="E30" s="105"/>
      <c r="F30" s="105"/>
      <c r="G30" s="105"/>
      <c r="H30" s="61"/>
      <c r="I30" s="61"/>
    </row>
    <row r="31" spans="1:255" ht="16.5" customHeight="1">
      <c r="A31" s="65"/>
      <c r="B31" s="69" t="s">
        <v>220</v>
      </c>
      <c r="C31" s="67"/>
      <c r="D31" s="105">
        <v>235000</v>
      </c>
      <c r="E31" s="105">
        <v>235000</v>
      </c>
      <c r="F31" s="105">
        <v>38818</v>
      </c>
      <c r="G31" s="105">
        <f>F31-'[3]CHELTUIELI'!$F$31</f>
        <v>19418</v>
      </c>
      <c r="H31" s="61"/>
      <c r="I31" s="61"/>
      <c r="IL31" s="35"/>
      <c r="IM31" s="35"/>
      <c r="IN31" s="35"/>
      <c r="IO31" s="35"/>
      <c r="IP31" s="35"/>
      <c r="IQ31" s="35"/>
      <c r="IR31" s="35"/>
      <c r="IS31" s="35"/>
      <c r="IT31" s="35"/>
      <c r="IU31" s="35"/>
    </row>
    <row r="32" spans="1:9" ht="16.5" customHeight="1">
      <c r="A32" s="65" t="s">
        <v>221</v>
      </c>
      <c r="B32" s="69" t="s">
        <v>222</v>
      </c>
      <c r="C32" s="67"/>
      <c r="D32" s="105">
        <v>82090</v>
      </c>
      <c r="E32" s="105">
        <v>82090</v>
      </c>
      <c r="F32" s="105">
        <v>31434</v>
      </c>
      <c r="G32" s="105">
        <f>F32-'[3]CHELTUIELI'!$F$32</f>
        <v>17846</v>
      </c>
      <c r="H32" s="61"/>
      <c r="I32" s="61"/>
    </row>
    <row r="33" spans="1:9" ht="16.5" customHeight="1">
      <c r="A33" s="65"/>
      <c r="B33" s="69" t="s">
        <v>223</v>
      </c>
      <c r="C33" s="67"/>
      <c r="D33" s="105"/>
      <c r="E33" s="105"/>
      <c r="F33" s="105"/>
      <c r="G33" s="106">
        <f>F33-'[2]CHELTUIELI'!$F$33</f>
        <v>0</v>
      </c>
      <c r="H33" s="61"/>
      <c r="I33" s="61"/>
    </row>
    <row r="34" spans="1:9" ht="16.5" customHeight="1">
      <c r="A34" s="65"/>
      <c r="B34" s="62" t="s">
        <v>224</v>
      </c>
      <c r="C34" s="67">
        <f>C35</f>
        <v>0</v>
      </c>
      <c r="D34" s="107">
        <f>D35</f>
        <v>92800</v>
      </c>
      <c r="E34" s="107">
        <f>E35</f>
        <v>92800</v>
      </c>
      <c r="F34" s="107">
        <f>F35</f>
        <v>0</v>
      </c>
      <c r="G34" s="107">
        <f>G35</f>
        <v>0</v>
      </c>
      <c r="H34" s="61"/>
      <c r="I34" s="61"/>
    </row>
    <row r="35" spans="1:255" s="35" customFormat="1" ht="16.5" customHeight="1">
      <c r="A35" s="65"/>
      <c r="B35" s="69" t="s">
        <v>225</v>
      </c>
      <c r="C35" s="67"/>
      <c r="D35" s="105">
        <v>92800</v>
      </c>
      <c r="E35" s="105">
        <v>92800</v>
      </c>
      <c r="F35" s="105"/>
      <c r="G35" s="106"/>
      <c r="H35" s="61"/>
      <c r="I35" s="61"/>
      <c r="J35" s="2"/>
      <c r="IL35" s="2"/>
      <c r="IM35" s="2"/>
      <c r="IN35" s="2"/>
      <c r="IO35" s="2"/>
      <c r="IP35" s="2"/>
      <c r="IQ35" s="2"/>
      <c r="IR35" s="2"/>
      <c r="IS35" s="2"/>
      <c r="IT35" s="2"/>
      <c r="IU35" s="2"/>
    </row>
    <row r="36" spans="1:10" ht="16.5" customHeight="1">
      <c r="A36" s="58" t="s">
        <v>226</v>
      </c>
      <c r="B36" s="62" t="s">
        <v>227</v>
      </c>
      <c r="C36" s="63">
        <f>+C37+C38+C39+C40+C41+C42+C43</f>
        <v>0</v>
      </c>
      <c r="D36" s="104">
        <f>+D37+D38+D39+D40+D41+D42+D43</f>
        <v>141190</v>
      </c>
      <c r="E36" s="104">
        <f>+E37+E38+E39+E40+E41+E42+E43</f>
        <v>141190</v>
      </c>
      <c r="F36" s="104">
        <f>+F37+F38+F39+F40+F41+F42+F43</f>
        <v>23247</v>
      </c>
      <c r="G36" s="104">
        <f>+G37+G38+G39+G40+G41+G42+G43</f>
        <v>11818</v>
      </c>
      <c r="H36" s="61"/>
      <c r="I36" s="61"/>
      <c r="J36" s="35"/>
    </row>
    <row r="37" spans="1:9" ht="16.5" customHeight="1">
      <c r="A37" s="65" t="s">
        <v>228</v>
      </c>
      <c r="B37" s="69" t="s">
        <v>229</v>
      </c>
      <c r="C37" s="67"/>
      <c r="D37" s="105"/>
      <c r="E37" s="105"/>
      <c r="F37" s="105"/>
      <c r="G37" s="105"/>
      <c r="H37" s="61"/>
      <c r="I37" s="61"/>
    </row>
    <row r="38" spans="1:9" ht="16.5" customHeight="1">
      <c r="A38" s="65" t="s">
        <v>230</v>
      </c>
      <c r="B38" s="69" t="s">
        <v>231</v>
      </c>
      <c r="C38" s="67"/>
      <c r="D38" s="105"/>
      <c r="E38" s="105"/>
      <c r="F38" s="105"/>
      <c r="G38" s="105"/>
      <c r="H38" s="61"/>
      <c r="I38" s="61"/>
    </row>
    <row r="39" spans="1:255" ht="16.5" customHeight="1">
      <c r="A39" s="65" t="s">
        <v>232</v>
      </c>
      <c r="B39" s="69" t="s">
        <v>233</v>
      </c>
      <c r="C39" s="67"/>
      <c r="D39" s="105"/>
      <c r="E39" s="105"/>
      <c r="F39" s="105"/>
      <c r="G39" s="105"/>
      <c r="H39" s="61"/>
      <c r="I39" s="61"/>
      <c r="IL39" s="35"/>
      <c r="IM39" s="35"/>
      <c r="IN39" s="35"/>
      <c r="IO39" s="35"/>
      <c r="IP39" s="35"/>
      <c r="IQ39" s="35"/>
      <c r="IR39" s="35"/>
      <c r="IS39" s="35"/>
      <c r="IT39" s="35"/>
      <c r="IU39" s="35"/>
    </row>
    <row r="40" spans="1:255" s="35" customFormat="1" ht="33.75" customHeight="1">
      <c r="A40" s="65" t="s">
        <v>234</v>
      </c>
      <c r="B40" s="70" t="s">
        <v>235</v>
      </c>
      <c r="C40" s="67"/>
      <c r="D40" s="105"/>
      <c r="E40" s="105"/>
      <c r="F40" s="105"/>
      <c r="G40" s="105"/>
      <c r="H40" s="61"/>
      <c r="I40" s="61"/>
      <c r="J40" s="2"/>
      <c r="IL40" s="2"/>
      <c r="IM40" s="2"/>
      <c r="IN40" s="2"/>
      <c r="IO40" s="2"/>
      <c r="IP40" s="2"/>
      <c r="IQ40" s="2"/>
      <c r="IR40" s="2"/>
      <c r="IS40" s="2"/>
      <c r="IT40" s="2"/>
      <c r="IU40" s="2"/>
    </row>
    <row r="41" spans="1:255" s="35" customFormat="1" ht="16.5" customHeight="1">
      <c r="A41" s="65" t="s">
        <v>236</v>
      </c>
      <c r="B41" s="70" t="s">
        <v>39</v>
      </c>
      <c r="C41" s="67"/>
      <c r="D41" s="105"/>
      <c r="E41" s="105"/>
      <c r="F41" s="105"/>
      <c r="G41" s="105"/>
      <c r="H41" s="61"/>
      <c r="I41" s="61"/>
      <c r="IL41" s="2"/>
      <c r="IM41" s="2"/>
      <c r="IN41" s="2"/>
      <c r="IO41" s="2"/>
      <c r="IP41" s="2"/>
      <c r="IQ41" s="2"/>
      <c r="IR41" s="2"/>
      <c r="IS41" s="2"/>
      <c r="IT41" s="2"/>
      <c r="IU41" s="2"/>
    </row>
    <row r="42" spans="1:255" s="35" customFormat="1" ht="16.5" customHeight="1">
      <c r="A42" s="65"/>
      <c r="B42" s="70" t="s">
        <v>237</v>
      </c>
      <c r="C42" s="67"/>
      <c r="D42" s="105">
        <v>141190</v>
      </c>
      <c r="E42" s="105">
        <v>141190</v>
      </c>
      <c r="F42" s="105">
        <v>23247</v>
      </c>
      <c r="G42" s="105">
        <f>F42-'[3]CHELTUIELI'!$F$42</f>
        <v>11818</v>
      </c>
      <c r="H42" s="61"/>
      <c r="I42" s="61"/>
      <c r="IL42" s="2"/>
      <c r="IM42" s="2"/>
      <c r="IN42" s="2"/>
      <c r="IO42" s="2"/>
      <c r="IP42" s="2"/>
      <c r="IQ42" s="2"/>
      <c r="IR42" s="2"/>
      <c r="IS42" s="2"/>
      <c r="IT42" s="2"/>
      <c r="IU42" s="2"/>
    </row>
    <row r="43" spans="1:255" s="35" customFormat="1" ht="24" customHeight="1">
      <c r="A43" s="65"/>
      <c r="B43" s="70" t="s">
        <v>238</v>
      </c>
      <c r="C43" s="67"/>
      <c r="D43" s="105"/>
      <c r="E43" s="105"/>
      <c r="F43" s="105"/>
      <c r="G43" s="106"/>
      <c r="H43" s="61"/>
      <c r="I43" s="61"/>
      <c r="IL43" s="2"/>
      <c r="IM43" s="2"/>
      <c r="IN43" s="2"/>
      <c r="IO43" s="2"/>
      <c r="IP43" s="2"/>
      <c r="IQ43" s="2"/>
      <c r="IR43" s="2"/>
      <c r="IS43" s="2"/>
      <c r="IT43" s="2"/>
      <c r="IU43" s="2"/>
    </row>
    <row r="44" spans="1:10" ht="16.5" customHeight="1">
      <c r="A44" s="58" t="s">
        <v>239</v>
      </c>
      <c r="B44" s="62" t="s">
        <v>188</v>
      </c>
      <c r="C44" s="63">
        <f>+C45+C59+C58+C61+C64+C66+C67+C69+C65+C68</f>
        <v>0</v>
      </c>
      <c r="D44" s="104">
        <f>+D45+D59+D58+D61+D64+D66+D67+D69+D65+D68</f>
        <v>166166560</v>
      </c>
      <c r="E44" s="104">
        <f>+E45+E59+E58+E61+E64+E66+E67+E69+E65+E68</f>
        <v>183393560</v>
      </c>
      <c r="F44" s="104">
        <f>+F45+F59+F58+F61+F64+F66+F67+F69+F65+F68</f>
        <v>147028751.83999997</v>
      </c>
      <c r="G44" s="104">
        <f>+G45+G59+G58+G61+G64+G66+G67+G69+G65+G68</f>
        <v>72127899.07999998</v>
      </c>
      <c r="H44" s="61">
        <f>F44-'[3]CHELTUIELI'!$F$44</f>
        <v>72127899.07999997</v>
      </c>
      <c r="I44" s="61"/>
      <c r="J44" s="35"/>
    </row>
    <row r="45" spans="1:9" ht="16.5" customHeight="1">
      <c r="A45" s="58" t="s">
        <v>240</v>
      </c>
      <c r="B45" s="62" t="s">
        <v>241</v>
      </c>
      <c r="C45" s="63">
        <f>+C46+C47+C48+C49+C50+C51+C52+C53+C55</f>
        <v>0</v>
      </c>
      <c r="D45" s="104">
        <f>+D46+D47+D48+D49+D50+D51+D52+D53+D55</f>
        <v>166091560</v>
      </c>
      <c r="E45" s="104">
        <f>+E46+E47+E48+E49+E50+E51+E52+E53+E55</f>
        <v>183318560</v>
      </c>
      <c r="F45" s="104">
        <f>+F46+F47+F48+F49+F50+F51+F52+F53+F55</f>
        <v>147025054.51</v>
      </c>
      <c r="G45" s="104">
        <f>+G46+G47+G48+G49+G50+G51+G52+G53+G55</f>
        <v>72125344.14999999</v>
      </c>
      <c r="H45" s="61"/>
      <c r="I45" s="61"/>
    </row>
    <row r="46" spans="1:255" ht="16.5" customHeight="1">
      <c r="A46" s="65" t="s">
        <v>242</v>
      </c>
      <c r="B46" s="69" t="s">
        <v>243</v>
      </c>
      <c r="C46" s="67"/>
      <c r="D46" s="105">
        <v>75000</v>
      </c>
      <c r="E46" s="105">
        <v>75000</v>
      </c>
      <c r="F46" s="105">
        <v>19577.75</v>
      </c>
      <c r="G46" s="105">
        <f>F46-'[3]CHELTUIELI'!$F$46</f>
        <v>15723.29</v>
      </c>
      <c r="H46" s="61"/>
      <c r="I46" s="61"/>
      <c r="IL46" s="35"/>
      <c r="IM46" s="35"/>
      <c r="IN46" s="35"/>
      <c r="IO46" s="35"/>
      <c r="IP46" s="35"/>
      <c r="IQ46" s="35"/>
      <c r="IR46" s="35"/>
      <c r="IS46" s="35"/>
      <c r="IT46" s="35"/>
      <c r="IU46" s="35"/>
    </row>
    <row r="47" spans="1:255" ht="16.5" customHeight="1">
      <c r="A47" s="65" t="s">
        <v>244</v>
      </c>
      <c r="B47" s="69" t="s">
        <v>245</v>
      </c>
      <c r="C47" s="67"/>
      <c r="D47" s="105">
        <v>0</v>
      </c>
      <c r="E47" s="105">
        <v>0</v>
      </c>
      <c r="F47" s="105">
        <v>0</v>
      </c>
      <c r="G47" s="105">
        <f>F47-'[3]CHELTUIELI'!$F$47</f>
        <v>0</v>
      </c>
      <c r="H47" s="61"/>
      <c r="I47" s="61"/>
      <c r="IL47" s="35"/>
      <c r="IM47" s="35"/>
      <c r="IN47" s="35"/>
      <c r="IO47" s="35"/>
      <c r="IP47" s="35"/>
      <c r="IQ47" s="35"/>
      <c r="IR47" s="35"/>
      <c r="IS47" s="35"/>
      <c r="IT47" s="35"/>
      <c r="IU47" s="35"/>
    </row>
    <row r="48" spans="1:9" ht="16.5" customHeight="1">
      <c r="A48" s="65" t="s">
        <v>246</v>
      </c>
      <c r="B48" s="69" t="s">
        <v>247</v>
      </c>
      <c r="C48" s="67"/>
      <c r="D48" s="105">
        <v>104000</v>
      </c>
      <c r="E48" s="105">
        <v>104000</v>
      </c>
      <c r="F48" s="105">
        <v>44692.9</v>
      </c>
      <c r="G48" s="105">
        <f>F48-'[3]CHELTUIELI'!$F$48</f>
        <v>20370.66</v>
      </c>
      <c r="H48" s="61"/>
      <c r="I48" s="61"/>
    </row>
    <row r="49" spans="1:9" ht="16.5" customHeight="1">
      <c r="A49" s="65" t="s">
        <v>248</v>
      </c>
      <c r="B49" s="69" t="s">
        <v>249</v>
      </c>
      <c r="C49" s="67"/>
      <c r="D49" s="105">
        <v>14000</v>
      </c>
      <c r="E49" s="105">
        <v>14000</v>
      </c>
      <c r="F49" s="105"/>
      <c r="G49" s="106"/>
      <c r="H49" s="61"/>
      <c r="I49" s="61"/>
    </row>
    <row r="50" spans="1:9" ht="16.5" customHeight="1">
      <c r="A50" s="65" t="s">
        <v>250</v>
      </c>
      <c r="B50" s="69" t="s">
        <v>251</v>
      </c>
      <c r="C50" s="67"/>
      <c r="D50" s="105">
        <v>14000</v>
      </c>
      <c r="E50" s="105">
        <v>14000</v>
      </c>
      <c r="F50" s="105"/>
      <c r="G50" s="106"/>
      <c r="H50" s="61"/>
      <c r="I50" s="61"/>
    </row>
    <row r="51" spans="1:255" s="35" customFormat="1" ht="16.5" customHeight="1">
      <c r="A51" s="65" t="s">
        <v>252</v>
      </c>
      <c r="B51" s="69" t="s">
        <v>253</v>
      </c>
      <c r="C51" s="67"/>
      <c r="D51" s="105">
        <v>0</v>
      </c>
      <c r="E51" s="105">
        <v>0</v>
      </c>
      <c r="F51" s="105"/>
      <c r="G51" s="106">
        <v>0</v>
      </c>
      <c r="H51" s="61"/>
      <c r="I51" s="61"/>
      <c r="J51" s="2"/>
      <c r="IL51" s="2"/>
      <c r="IM51" s="2"/>
      <c r="IN51" s="2"/>
      <c r="IO51" s="2"/>
      <c r="IP51" s="2"/>
      <c r="IQ51" s="2"/>
      <c r="IR51" s="2"/>
      <c r="IS51" s="2"/>
      <c r="IT51" s="2"/>
      <c r="IU51" s="2"/>
    </row>
    <row r="52" spans="1:255" s="71" customFormat="1" ht="16.5" customHeight="1">
      <c r="A52" s="65" t="s">
        <v>254</v>
      </c>
      <c r="B52" s="69" t="s">
        <v>255</v>
      </c>
      <c r="C52" s="67"/>
      <c r="D52" s="105">
        <v>74000</v>
      </c>
      <c r="E52" s="105">
        <v>74000</v>
      </c>
      <c r="F52" s="105">
        <v>12694.26</v>
      </c>
      <c r="G52" s="105">
        <f>F52-'[3]CHELTUIELI'!$F$52</f>
        <v>6010.5</v>
      </c>
      <c r="H52" s="61"/>
      <c r="I52" s="61"/>
      <c r="J52" s="35"/>
      <c r="IL52" s="2"/>
      <c r="IM52" s="2"/>
      <c r="IN52" s="2"/>
      <c r="IO52" s="2"/>
      <c r="IP52" s="2"/>
      <c r="IQ52" s="2"/>
      <c r="IR52" s="2"/>
      <c r="IS52" s="2"/>
      <c r="IT52" s="2"/>
      <c r="IU52" s="2"/>
    </row>
    <row r="53" spans="1:10" ht="16.5" customHeight="1">
      <c r="A53" s="58" t="s">
        <v>256</v>
      </c>
      <c r="B53" s="62" t="s">
        <v>257</v>
      </c>
      <c r="C53" s="72">
        <f>+C54+C89</f>
        <v>0</v>
      </c>
      <c r="D53" s="104">
        <f>+D54+D89</f>
        <v>165478560</v>
      </c>
      <c r="E53" s="104">
        <f>+E54+E89</f>
        <v>182705560</v>
      </c>
      <c r="F53" s="104">
        <f>+F54+F89</f>
        <v>146890952.37</v>
      </c>
      <c r="G53" s="104">
        <f>+G54+G89</f>
        <v>72059217.77999999</v>
      </c>
      <c r="H53" s="61"/>
      <c r="I53" s="61"/>
      <c r="J53" s="71"/>
    </row>
    <row r="54" spans="1:255" s="35" customFormat="1" ht="16.5" customHeight="1">
      <c r="A54" s="73"/>
      <c r="B54" s="74" t="s">
        <v>258</v>
      </c>
      <c r="C54" s="75"/>
      <c r="D54" s="105">
        <v>67000</v>
      </c>
      <c r="E54" s="105">
        <v>67000</v>
      </c>
      <c r="F54" s="105">
        <v>17625.87</v>
      </c>
      <c r="G54" s="105">
        <f>F54-'[3]CHELTUIELI'!$F$54</f>
        <v>11753.599999999999</v>
      </c>
      <c r="H54" s="61"/>
      <c r="I54" s="61"/>
      <c r="J54" s="2"/>
      <c r="IL54" s="2"/>
      <c r="IM54" s="2"/>
      <c r="IN54" s="2"/>
      <c r="IO54" s="2"/>
      <c r="IP54" s="2"/>
      <c r="IQ54" s="2"/>
      <c r="IR54" s="2"/>
      <c r="IS54" s="2"/>
      <c r="IT54" s="2"/>
      <c r="IU54" s="2"/>
    </row>
    <row r="55" spans="1:9" s="35" customFormat="1" ht="16.5" customHeight="1">
      <c r="A55" s="65" t="s">
        <v>259</v>
      </c>
      <c r="B55" s="69" t="s">
        <v>260</v>
      </c>
      <c r="C55" s="67"/>
      <c r="D55" s="105">
        <v>332000</v>
      </c>
      <c r="E55" s="105">
        <v>332000</v>
      </c>
      <c r="F55" s="105">
        <v>57137.23</v>
      </c>
      <c r="G55" s="105">
        <f>F55-'[3]CHELTUIELI'!$F$55</f>
        <v>24021.920000000006</v>
      </c>
      <c r="H55" s="61"/>
      <c r="I55" s="61"/>
    </row>
    <row r="56" spans="1:255" s="35" customFormat="1" ht="16.5" customHeight="1">
      <c r="A56" s="65"/>
      <c r="B56" s="69" t="s">
        <v>261</v>
      </c>
      <c r="C56" s="67"/>
      <c r="D56" s="105"/>
      <c r="E56" s="105"/>
      <c r="F56" s="105"/>
      <c r="G56" s="105"/>
      <c r="H56" s="61"/>
      <c r="I56" s="61"/>
      <c r="IL56" s="71"/>
      <c r="IM56" s="71"/>
      <c r="IN56" s="71"/>
      <c r="IO56" s="71"/>
      <c r="IP56" s="71"/>
      <c r="IQ56" s="71"/>
      <c r="IR56" s="71"/>
      <c r="IS56" s="71"/>
      <c r="IT56" s="71"/>
      <c r="IU56" s="71"/>
    </row>
    <row r="57" spans="1:255" s="35" customFormat="1" ht="16.5" customHeight="1">
      <c r="A57" s="65"/>
      <c r="B57" s="69" t="s">
        <v>262</v>
      </c>
      <c r="C57" s="67"/>
      <c r="D57" s="105"/>
      <c r="E57" s="105"/>
      <c r="F57" s="119">
        <v>6236.17</v>
      </c>
      <c r="G57" s="105">
        <f>F57-'[3]CHELTUIELI'!$F$57</f>
        <v>0</v>
      </c>
      <c r="H57" s="61"/>
      <c r="I57" s="61"/>
      <c r="IL57" s="2"/>
      <c r="IM57" s="2"/>
      <c r="IN57" s="2"/>
      <c r="IO57" s="2"/>
      <c r="IP57" s="2"/>
      <c r="IQ57" s="2"/>
      <c r="IR57" s="2"/>
      <c r="IS57" s="2"/>
      <c r="IT57" s="2"/>
      <c r="IU57" s="2"/>
    </row>
    <row r="58" spans="1:255" ht="16.5" customHeight="1">
      <c r="A58" s="58" t="s">
        <v>263</v>
      </c>
      <c r="B58" s="69" t="s">
        <v>264</v>
      </c>
      <c r="C58" s="67"/>
      <c r="D58" s="105"/>
      <c r="E58" s="105"/>
      <c r="F58" s="105"/>
      <c r="G58" s="106"/>
      <c r="H58" s="61"/>
      <c r="I58" s="61"/>
      <c r="J58" s="35"/>
      <c r="IL58" s="35"/>
      <c r="IM58" s="35"/>
      <c r="IN58" s="35"/>
      <c r="IO58" s="35"/>
      <c r="IP58" s="35"/>
      <c r="IQ58" s="35"/>
      <c r="IR58" s="35"/>
      <c r="IS58" s="35"/>
      <c r="IT58" s="35"/>
      <c r="IU58" s="35"/>
    </row>
    <row r="59" spans="1:10" s="35" customFormat="1" ht="16.5" customHeight="1">
      <c r="A59" s="58" t="s">
        <v>265</v>
      </c>
      <c r="B59" s="62" t="s">
        <v>266</v>
      </c>
      <c r="C59" s="76">
        <f>+C60</f>
        <v>0</v>
      </c>
      <c r="D59" s="108">
        <f>+D60</f>
        <v>32000</v>
      </c>
      <c r="E59" s="108">
        <f>+E60</f>
        <v>32000</v>
      </c>
      <c r="F59" s="108">
        <f>+F60</f>
        <v>1638.63</v>
      </c>
      <c r="G59" s="108">
        <f>+G60</f>
        <v>1638.63</v>
      </c>
      <c r="H59" s="61"/>
      <c r="I59" s="61"/>
      <c r="J59" s="2"/>
    </row>
    <row r="60" spans="1:255" ht="16.5" customHeight="1">
      <c r="A60" s="65" t="s">
        <v>267</v>
      </c>
      <c r="B60" s="69" t="s">
        <v>268</v>
      </c>
      <c r="C60" s="67"/>
      <c r="D60" s="105">
        <v>32000</v>
      </c>
      <c r="E60" s="105">
        <v>32000</v>
      </c>
      <c r="F60" s="105">
        <v>1638.63</v>
      </c>
      <c r="G60" s="105">
        <f>F60-'[3]CHELTUIELI'!$F$60</f>
        <v>1638.63</v>
      </c>
      <c r="H60" s="61"/>
      <c r="I60" s="61"/>
      <c r="J60" s="35"/>
      <c r="IL60" s="35"/>
      <c r="IM60" s="35"/>
      <c r="IN60" s="35"/>
      <c r="IO60" s="35"/>
      <c r="IP60" s="35"/>
      <c r="IQ60" s="35"/>
      <c r="IR60" s="35"/>
      <c r="IS60" s="35"/>
      <c r="IT60" s="35"/>
      <c r="IU60" s="35"/>
    </row>
    <row r="61" spans="1:255" ht="16.5" customHeight="1">
      <c r="A61" s="58" t="s">
        <v>269</v>
      </c>
      <c r="B61" s="62" t="s">
        <v>270</v>
      </c>
      <c r="C61" s="63">
        <f>+C62+C63</f>
        <v>0</v>
      </c>
      <c r="D61" s="104">
        <f>+D62+D63</f>
        <v>0</v>
      </c>
      <c r="E61" s="104">
        <f>+E62+E63</f>
        <v>0</v>
      </c>
      <c r="F61" s="104">
        <f>+F62+F63</f>
        <v>0</v>
      </c>
      <c r="G61" s="104">
        <f>+G62+G63</f>
        <v>0</v>
      </c>
      <c r="H61" s="61"/>
      <c r="I61" s="61"/>
      <c r="IL61" s="35"/>
      <c r="IM61" s="35"/>
      <c r="IN61" s="35"/>
      <c r="IO61" s="35"/>
      <c r="IP61" s="35"/>
      <c r="IQ61" s="35"/>
      <c r="IR61" s="35"/>
      <c r="IS61" s="35"/>
      <c r="IT61" s="35"/>
      <c r="IU61" s="35"/>
    </row>
    <row r="62" spans="1:9" ht="16.5" customHeight="1">
      <c r="A62" s="58" t="s">
        <v>271</v>
      </c>
      <c r="B62" s="69" t="s">
        <v>272</v>
      </c>
      <c r="C62" s="67"/>
      <c r="D62" s="105"/>
      <c r="E62" s="105"/>
      <c r="F62" s="105"/>
      <c r="G62" s="106"/>
      <c r="H62" s="61"/>
      <c r="I62" s="61"/>
    </row>
    <row r="63" spans="1:255" ht="16.5" customHeight="1">
      <c r="A63" s="58" t="s">
        <v>273</v>
      </c>
      <c r="B63" s="69" t="s">
        <v>274</v>
      </c>
      <c r="C63" s="67"/>
      <c r="D63" s="105"/>
      <c r="E63" s="105"/>
      <c r="F63" s="105"/>
      <c r="G63" s="106"/>
      <c r="H63" s="61"/>
      <c r="I63" s="61"/>
      <c r="IL63" s="35"/>
      <c r="IM63" s="35"/>
      <c r="IN63" s="35"/>
      <c r="IO63" s="35"/>
      <c r="IP63" s="35"/>
      <c r="IQ63" s="35"/>
      <c r="IR63" s="35"/>
      <c r="IS63" s="35"/>
      <c r="IT63" s="35"/>
      <c r="IU63" s="35"/>
    </row>
    <row r="64" spans="1:9" ht="16.5" customHeight="1">
      <c r="A64" s="65" t="s">
        <v>275</v>
      </c>
      <c r="B64" s="69" t="s">
        <v>276</v>
      </c>
      <c r="C64" s="67"/>
      <c r="D64" s="105">
        <v>5000</v>
      </c>
      <c r="E64" s="105">
        <v>5000</v>
      </c>
      <c r="F64" s="105">
        <v>511.7</v>
      </c>
      <c r="G64" s="105">
        <f>F64-'[3]CHELTUIELI'!$F$64</f>
        <v>142.8</v>
      </c>
      <c r="H64" s="61"/>
      <c r="I64" s="61"/>
    </row>
    <row r="65" spans="1:9" ht="16.5" customHeight="1">
      <c r="A65" s="65" t="s">
        <v>277</v>
      </c>
      <c r="B65" s="66" t="s">
        <v>278</v>
      </c>
      <c r="C65" s="67"/>
      <c r="D65" s="105"/>
      <c r="E65" s="105"/>
      <c r="F65" s="105"/>
      <c r="G65" s="106">
        <v>0</v>
      </c>
      <c r="H65" s="61"/>
      <c r="I65" s="61"/>
    </row>
    <row r="66" spans="1:255" s="35" customFormat="1" ht="16.5" customHeight="1">
      <c r="A66" s="65" t="s">
        <v>279</v>
      </c>
      <c r="B66" s="69" t="s">
        <v>280</v>
      </c>
      <c r="C66" s="67"/>
      <c r="D66" s="105"/>
      <c r="E66" s="105"/>
      <c r="F66" s="105"/>
      <c r="G66" s="106">
        <v>0</v>
      </c>
      <c r="H66" s="61"/>
      <c r="I66" s="61"/>
      <c r="J66" s="2"/>
      <c r="IL66" s="2"/>
      <c r="IM66" s="2"/>
      <c r="IN66" s="2"/>
      <c r="IO66" s="2"/>
      <c r="IP66" s="2"/>
      <c r="IQ66" s="2"/>
      <c r="IR66" s="2"/>
      <c r="IS66" s="2"/>
      <c r="IT66" s="2"/>
      <c r="IU66" s="2"/>
    </row>
    <row r="67" spans="1:10" ht="16.5" customHeight="1">
      <c r="A67" s="65" t="s">
        <v>281</v>
      </c>
      <c r="B67" s="69" t="s">
        <v>282</v>
      </c>
      <c r="C67" s="67"/>
      <c r="D67" s="105">
        <v>8000</v>
      </c>
      <c r="E67" s="105">
        <v>8000</v>
      </c>
      <c r="F67" s="105">
        <v>1547</v>
      </c>
      <c r="G67" s="105">
        <f>F67-'[3]CHELTUIELI'!$F$67</f>
        <v>773.5</v>
      </c>
      <c r="H67" s="61"/>
      <c r="I67" s="61"/>
      <c r="J67" s="35"/>
    </row>
    <row r="68" spans="1:10" ht="60.75">
      <c r="A68" s="65"/>
      <c r="B68" s="69" t="s">
        <v>283</v>
      </c>
      <c r="C68" s="67"/>
      <c r="D68" s="105">
        <v>0</v>
      </c>
      <c r="E68" s="105">
        <v>0</v>
      </c>
      <c r="F68" s="105">
        <v>0</v>
      </c>
      <c r="G68" s="106">
        <v>0</v>
      </c>
      <c r="H68" s="61"/>
      <c r="I68" s="61"/>
      <c r="J68" s="35"/>
    </row>
    <row r="69" spans="1:9" ht="16.5" customHeight="1">
      <c r="A69" s="58" t="s">
        <v>284</v>
      </c>
      <c r="B69" s="62" t="s">
        <v>285</v>
      </c>
      <c r="C69" s="76">
        <f>+C70+C71</f>
        <v>0</v>
      </c>
      <c r="D69" s="108">
        <f>+D70+D71</f>
        <v>30000</v>
      </c>
      <c r="E69" s="108">
        <f>+E70+E71</f>
        <v>30000</v>
      </c>
      <c r="F69" s="108">
        <f>+F70+F71</f>
        <v>0</v>
      </c>
      <c r="G69" s="108">
        <f>+G70+G71</f>
        <v>0</v>
      </c>
      <c r="H69" s="61"/>
      <c r="I69" s="61"/>
    </row>
    <row r="70" spans="1:255" s="35" customFormat="1" ht="16.5" customHeight="1">
      <c r="A70" s="65" t="s">
        <v>286</v>
      </c>
      <c r="B70" s="69" t="s">
        <v>287</v>
      </c>
      <c r="C70" s="67"/>
      <c r="D70" s="105">
        <v>17000</v>
      </c>
      <c r="E70" s="105">
        <v>17000</v>
      </c>
      <c r="F70" s="105"/>
      <c r="G70" s="106"/>
      <c r="H70" s="61"/>
      <c r="I70" s="61"/>
      <c r="J70" s="2"/>
      <c r="IL70" s="2"/>
      <c r="IM70" s="2"/>
      <c r="IN70" s="2"/>
      <c r="IO70" s="2"/>
      <c r="IP70" s="2"/>
      <c r="IQ70" s="2"/>
      <c r="IR70" s="2"/>
      <c r="IS70" s="2"/>
      <c r="IT70" s="2"/>
      <c r="IU70" s="2"/>
    </row>
    <row r="71" spans="1:9" s="35" customFormat="1" ht="16.5" customHeight="1">
      <c r="A71" s="65" t="s">
        <v>288</v>
      </c>
      <c r="B71" s="69" t="s">
        <v>289</v>
      </c>
      <c r="C71" s="67"/>
      <c r="D71" s="105">
        <v>13000</v>
      </c>
      <c r="E71" s="105">
        <v>13000</v>
      </c>
      <c r="F71" s="105"/>
      <c r="G71" s="109"/>
      <c r="H71" s="61"/>
      <c r="I71" s="61"/>
    </row>
    <row r="72" spans="1:10" ht="16.5" customHeight="1">
      <c r="A72" s="58" t="s">
        <v>290</v>
      </c>
      <c r="B72" s="62" t="s">
        <v>190</v>
      </c>
      <c r="C72" s="60">
        <f>+C73</f>
        <v>0</v>
      </c>
      <c r="D72" s="103">
        <f aca="true" t="shared" si="1" ref="D72:G73">+D73</f>
        <v>0</v>
      </c>
      <c r="E72" s="103">
        <f t="shared" si="1"/>
        <v>0</v>
      </c>
      <c r="F72" s="103">
        <f t="shared" si="1"/>
        <v>0</v>
      </c>
      <c r="G72" s="103">
        <f t="shared" si="1"/>
        <v>0</v>
      </c>
      <c r="H72" s="61"/>
      <c r="I72" s="61"/>
      <c r="J72" s="35"/>
    </row>
    <row r="73" spans="1:255" s="35" customFormat="1" ht="16.5" customHeight="1">
      <c r="A73" s="77" t="s">
        <v>291</v>
      </c>
      <c r="B73" s="62" t="s">
        <v>292</v>
      </c>
      <c r="C73" s="60">
        <f>+C74</f>
        <v>0</v>
      </c>
      <c r="D73" s="103">
        <f t="shared" si="1"/>
        <v>0</v>
      </c>
      <c r="E73" s="103">
        <f t="shared" si="1"/>
        <v>0</v>
      </c>
      <c r="F73" s="103">
        <f t="shared" si="1"/>
        <v>0</v>
      </c>
      <c r="G73" s="103">
        <f t="shared" si="1"/>
        <v>0</v>
      </c>
      <c r="H73" s="61"/>
      <c r="I73" s="61"/>
      <c r="J73" s="2"/>
      <c r="IL73" s="2"/>
      <c r="IM73" s="2"/>
      <c r="IN73" s="2"/>
      <c r="IO73" s="2"/>
      <c r="IP73" s="2"/>
      <c r="IQ73" s="2"/>
      <c r="IR73" s="2"/>
      <c r="IS73" s="2"/>
      <c r="IT73" s="2"/>
      <c r="IU73" s="2"/>
    </row>
    <row r="74" spans="1:9" s="35" customFormat="1" ht="16.5" customHeight="1">
      <c r="A74" s="77" t="s">
        <v>293</v>
      </c>
      <c r="B74" s="69" t="s">
        <v>294</v>
      </c>
      <c r="C74" s="67"/>
      <c r="D74" s="105"/>
      <c r="E74" s="105"/>
      <c r="F74" s="105"/>
      <c r="G74" s="106"/>
      <c r="H74" s="61"/>
      <c r="I74" s="61"/>
    </row>
    <row r="75" spans="1:9" s="35" customFormat="1" ht="16.5" customHeight="1">
      <c r="A75" s="77"/>
      <c r="B75" s="78" t="s">
        <v>196</v>
      </c>
      <c r="C75" s="67">
        <f>C76+C77</f>
        <v>0</v>
      </c>
      <c r="D75" s="107">
        <f>D76+D77</f>
        <v>0</v>
      </c>
      <c r="E75" s="107">
        <f>E76+E77</f>
        <v>0</v>
      </c>
      <c r="F75" s="107">
        <f>F76+F77</f>
        <v>0</v>
      </c>
      <c r="G75" s="107">
        <f>G76+G77</f>
        <v>0</v>
      </c>
      <c r="H75" s="61"/>
      <c r="I75" s="61"/>
    </row>
    <row r="76" spans="1:9" s="35" customFormat="1" ht="16.5" customHeight="1">
      <c r="A76" s="77"/>
      <c r="B76" s="79" t="s">
        <v>295</v>
      </c>
      <c r="C76" s="67"/>
      <c r="D76" s="105"/>
      <c r="E76" s="105"/>
      <c r="F76" s="105"/>
      <c r="G76" s="106"/>
      <c r="H76" s="61"/>
      <c r="I76" s="61"/>
    </row>
    <row r="77" spans="1:255" s="35" customFormat="1" ht="16.5" customHeight="1">
      <c r="A77" s="77"/>
      <c r="B77" s="79" t="s">
        <v>296</v>
      </c>
      <c r="C77" s="67"/>
      <c r="D77" s="105"/>
      <c r="E77" s="105"/>
      <c r="F77" s="105"/>
      <c r="G77" s="106"/>
      <c r="H77" s="61"/>
      <c r="I77" s="61"/>
      <c r="IL77" s="2"/>
      <c r="IM77" s="2"/>
      <c r="IN77" s="2"/>
      <c r="IO77" s="2"/>
      <c r="IP77" s="2"/>
      <c r="IQ77" s="2"/>
      <c r="IR77" s="2"/>
      <c r="IS77" s="2"/>
      <c r="IT77" s="2"/>
      <c r="IU77" s="2"/>
    </row>
    <row r="78" spans="1:9" s="35" customFormat="1" ht="16.5" customHeight="1">
      <c r="A78" s="58" t="s">
        <v>297</v>
      </c>
      <c r="B78" s="62" t="s">
        <v>198</v>
      </c>
      <c r="C78" s="63">
        <f>+C79</f>
        <v>0</v>
      </c>
      <c r="D78" s="104">
        <f>+D79</f>
        <v>0</v>
      </c>
      <c r="E78" s="104">
        <f>+E79</f>
        <v>0</v>
      </c>
      <c r="F78" s="104">
        <f>+F79</f>
        <v>0</v>
      </c>
      <c r="G78" s="104">
        <f>+G79</f>
        <v>0</v>
      </c>
      <c r="H78" s="61"/>
      <c r="I78" s="61"/>
    </row>
    <row r="79" spans="1:9" s="35" customFormat="1" ht="16.5" customHeight="1">
      <c r="A79" s="58" t="s">
        <v>298</v>
      </c>
      <c r="B79" s="62" t="s">
        <v>200</v>
      </c>
      <c r="C79" s="63">
        <f>+C80+C85</f>
        <v>0</v>
      </c>
      <c r="D79" s="104">
        <f>+D80+D85</f>
        <v>0</v>
      </c>
      <c r="E79" s="104">
        <f>+E80+E85</f>
        <v>0</v>
      </c>
      <c r="F79" s="104">
        <f>+F80+F85</f>
        <v>0</v>
      </c>
      <c r="G79" s="104">
        <f>+G80+G85</f>
        <v>0</v>
      </c>
      <c r="H79" s="61"/>
      <c r="I79" s="61"/>
    </row>
    <row r="80" spans="1:255" ht="16.5" customHeight="1">
      <c r="A80" s="58" t="s">
        <v>299</v>
      </c>
      <c r="B80" s="62" t="s">
        <v>300</v>
      </c>
      <c r="C80" s="63">
        <f>+C82+C84+C83+C81</f>
        <v>0</v>
      </c>
      <c r="D80" s="104">
        <f>+D82+D84+D83+D81</f>
        <v>0</v>
      </c>
      <c r="E80" s="104">
        <f>+E82+E84+E83+E81</f>
        <v>0</v>
      </c>
      <c r="F80" s="104">
        <f>+F82+F84+F83+F81</f>
        <v>0</v>
      </c>
      <c r="G80" s="104">
        <f>+G82+G84+G83+G81</f>
        <v>0</v>
      </c>
      <c r="H80" s="61"/>
      <c r="I80" s="61"/>
      <c r="J80" s="35"/>
      <c r="IL80" s="35"/>
      <c r="IM80" s="35"/>
      <c r="IN80" s="35"/>
      <c r="IO80" s="35"/>
      <c r="IP80" s="35"/>
      <c r="IQ80" s="35"/>
      <c r="IR80" s="35"/>
      <c r="IS80" s="35"/>
      <c r="IT80" s="35"/>
      <c r="IU80" s="35"/>
    </row>
    <row r="81" spans="1:255" ht="16.5" customHeight="1">
      <c r="A81" s="58"/>
      <c r="B81" s="66" t="s">
        <v>301</v>
      </c>
      <c r="C81" s="63"/>
      <c r="D81" s="105"/>
      <c r="E81" s="105"/>
      <c r="F81" s="105"/>
      <c r="G81" s="106"/>
      <c r="H81" s="61"/>
      <c r="I81" s="61"/>
      <c r="IL81" s="35"/>
      <c r="IM81" s="35"/>
      <c r="IN81" s="35"/>
      <c r="IO81" s="35"/>
      <c r="IP81" s="35"/>
      <c r="IQ81" s="35"/>
      <c r="IR81" s="35"/>
      <c r="IS81" s="35"/>
      <c r="IT81" s="35"/>
      <c r="IU81" s="35"/>
    </row>
    <row r="82" spans="1:255" ht="16.5" customHeight="1">
      <c r="A82" s="65" t="s">
        <v>302</v>
      </c>
      <c r="B82" s="69" t="s">
        <v>303</v>
      </c>
      <c r="C82" s="67"/>
      <c r="D82" s="105"/>
      <c r="E82" s="105"/>
      <c r="F82" s="105"/>
      <c r="G82" s="106"/>
      <c r="H82" s="61"/>
      <c r="I82" s="61"/>
      <c r="IL82" s="35"/>
      <c r="IM82" s="35"/>
      <c r="IN82" s="35"/>
      <c r="IO82" s="35"/>
      <c r="IP82" s="35"/>
      <c r="IQ82" s="35"/>
      <c r="IR82" s="35"/>
      <c r="IS82" s="35"/>
      <c r="IT82" s="35"/>
      <c r="IU82" s="35"/>
    </row>
    <row r="83" spans="1:255" ht="16.5" customHeight="1">
      <c r="A83" s="65" t="s">
        <v>304</v>
      </c>
      <c r="B83" s="66" t="s">
        <v>305</v>
      </c>
      <c r="C83" s="67"/>
      <c r="D83" s="105"/>
      <c r="E83" s="105"/>
      <c r="F83" s="105"/>
      <c r="G83" s="106"/>
      <c r="H83" s="61"/>
      <c r="I83" s="61"/>
      <c r="IL83" s="35"/>
      <c r="IM83" s="35"/>
      <c r="IN83" s="35"/>
      <c r="IO83" s="35"/>
      <c r="IP83" s="35"/>
      <c r="IQ83" s="35"/>
      <c r="IR83" s="35"/>
      <c r="IS83" s="35"/>
      <c r="IT83" s="35"/>
      <c r="IU83" s="35"/>
    </row>
    <row r="84" spans="1:9" ht="16.5" customHeight="1">
      <c r="A84" s="65" t="s">
        <v>306</v>
      </c>
      <c r="B84" s="69" t="s">
        <v>307</v>
      </c>
      <c r="C84" s="67"/>
      <c r="D84" s="105"/>
      <c r="E84" s="105"/>
      <c r="F84" s="105"/>
      <c r="G84" s="106"/>
      <c r="H84" s="61"/>
      <c r="I84" s="61"/>
    </row>
    <row r="85" spans="1:9" ht="16.5" customHeight="1">
      <c r="A85" s="80"/>
      <c r="B85" s="66" t="s">
        <v>308</v>
      </c>
      <c r="C85" s="67"/>
      <c r="D85" s="105"/>
      <c r="E85" s="105"/>
      <c r="F85" s="105"/>
      <c r="G85" s="106"/>
      <c r="H85" s="61"/>
      <c r="I85" s="61"/>
    </row>
    <row r="86" spans="1:255" s="71" customFormat="1" ht="16.5" customHeight="1">
      <c r="A86" s="65" t="s">
        <v>207</v>
      </c>
      <c r="B86" s="69" t="s">
        <v>309</v>
      </c>
      <c r="C86" s="67"/>
      <c r="D86" s="105"/>
      <c r="E86" s="105"/>
      <c r="F86" s="105"/>
      <c r="G86" s="106"/>
      <c r="H86" s="61"/>
      <c r="I86" s="61"/>
      <c r="J86" s="2"/>
      <c r="IL86" s="2"/>
      <c r="IM86" s="2"/>
      <c r="IN86" s="2"/>
      <c r="IO86" s="2"/>
      <c r="IP86" s="2"/>
      <c r="IQ86" s="2"/>
      <c r="IR86" s="2"/>
      <c r="IS86" s="2"/>
      <c r="IT86" s="2"/>
      <c r="IU86" s="2"/>
    </row>
    <row r="87" spans="1:255" s="71" customFormat="1" ht="16.5" customHeight="1">
      <c r="A87" s="65" t="s">
        <v>310</v>
      </c>
      <c r="B87" s="69" t="s">
        <v>311</v>
      </c>
      <c r="C87" s="60">
        <f>+C44-C89+C23+C78+C172+C75</f>
        <v>0</v>
      </c>
      <c r="D87" s="103">
        <f>+D44-D89+D23+D78+D172+D75</f>
        <v>188856880</v>
      </c>
      <c r="E87" s="103">
        <f>+E44-E89+E23+E78+E172+E75</f>
        <v>188856880</v>
      </c>
      <c r="F87" s="103">
        <f>+F44-F89+F23+F78+F172+F75</f>
        <v>34611097.339999974</v>
      </c>
      <c r="G87" s="103">
        <f>+G44-G89+G23+G78+G172+G75</f>
        <v>17426576.89999999</v>
      </c>
      <c r="H87" s="61"/>
      <c r="I87" s="61"/>
      <c r="IL87" s="2"/>
      <c r="IM87" s="2"/>
      <c r="IN87" s="2"/>
      <c r="IO87" s="2"/>
      <c r="IP87" s="2"/>
      <c r="IQ87" s="2"/>
      <c r="IR87" s="2"/>
      <c r="IS87" s="2"/>
      <c r="IT87" s="2"/>
      <c r="IU87" s="2"/>
    </row>
    <row r="88" spans="1:255" s="71" customFormat="1" ht="16.5" customHeight="1">
      <c r="A88" s="65"/>
      <c r="B88" s="69" t="s">
        <v>312</v>
      </c>
      <c r="C88" s="60"/>
      <c r="D88" s="105"/>
      <c r="E88" s="105"/>
      <c r="F88" s="110">
        <v>-5663.29</v>
      </c>
      <c r="G88" s="105">
        <f>F88-'[3]CHELTUIELI'!$F$88</f>
        <v>-315.3800000000001</v>
      </c>
      <c r="H88" s="61"/>
      <c r="I88" s="61"/>
      <c r="IL88" s="2"/>
      <c r="IM88" s="2"/>
      <c r="IN88" s="2"/>
      <c r="IO88" s="2"/>
      <c r="IP88" s="2"/>
      <c r="IQ88" s="2"/>
      <c r="IR88" s="2"/>
      <c r="IS88" s="2"/>
      <c r="IT88" s="2"/>
      <c r="IU88" s="2"/>
    </row>
    <row r="89" spans="1:255" s="71" customFormat="1" ht="32.25" customHeight="1">
      <c r="A89" s="65"/>
      <c r="B89" s="62" t="s">
        <v>313</v>
      </c>
      <c r="C89" s="81">
        <f>+C90+C131+C154+C156+C167+C169</f>
        <v>0</v>
      </c>
      <c r="D89" s="103">
        <f>+D90+D131+D154+D156+D167+D169</f>
        <v>165411560</v>
      </c>
      <c r="E89" s="103">
        <f>+E90+E131+E154+E156+E167+E169</f>
        <v>182638560</v>
      </c>
      <c r="F89" s="103">
        <f>+F90+F131+F154+F156+F167+F169</f>
        <v>146873326.5</v>
      </c>
      <c r="G89" s="103">
        <f>+G90+G131+G154+G156+G167+G169</f>
        <v>72047464.17999999</v>
      </c>
      <c r="H89" s="61">
        <f>F89-'[3]CHELTUIELI'!$F$89</f>
        <v>72047464.17999999</v>
      </c>
      <c r="I89" s="61"/>
      <c r="IL89" s="2"/>
      <c r="IM89" s="2"/>
      <c r="IN89" s="2"/>
      <c r="IO89" s="2"/>
      <c r="IP89" s="2"/>
      <c r="IQ89" s="2"/>
      <c r="IR89" s="2"/>
      <c r="IS89" s="2"/>
      <c r="IT89" s="2"/>
      <c r="IU89" s="2"/>
    </row>
    <row r="90" spans="1:9" s="71" customFormat="1" ht="16.5" customHeight="1">
      <c r="A90" s="58" t="s">
        <v>314</v>
      </c>
      <c r="B90" s="62" t="s">
        <v>315</v>
      </c>
      <c r="C90" s="63">
        <f>+C91+C98+C111+C127+C129</f>
        <v>0</v>
      </c>
      <c r="D90" s="104">
        <f>+D91+D98+D111+D127+D129</f>
        <v>72338000</v>
      </c>
      <c r="E90" s="104">
        <f>+E91+E98+E111+E127+E129</f>
        <v>87037000</v>
      </c>
      <c r="F90" s="104">
        <f>+F91+F98+F111+F127+F129</f>
        <v>78444171.04</v>
      </c>
      <c r="G90" s="104">
        <f>+G91+G98+G111+G127+G129</f>
        <v>36214707.559999995</v>
      </c>
      <c r="H90" s="61"/>
      <c r="I90" s="61"/>
    </row>
    <row r="91" spans="1:9" s="71" customFormat="1" ht="16.5" customHeight="1">
      <c r="A91" s="65" t="s">
        <v>316</v>
      </c>
      <c r="B91" s="62" t="s">
        <v>317</v>
      </c>
      <c r="C91" s="60">
        <f>+C92+C95+C96+C93+C94</f>
        <v>0</v>
      </c>
      <c r="D91" s="103">
        <f>+D92+D95+D96+D93+D94</f>
        <v>51387000</v>
      </c>
      <c r="E91" s="103">
        <f>+E92+E95+E96+E93+E94</f>
        <v>64689000</v>
      </c>
      <c r="F91" s="103">
        <f>+F92+F95+F96+F93+F94</f>
        <v>56792501.04</v>
      </c>
      <c r="G91" s="103">
        <f>+G92+G95+G96+G93+G94</f>
        <v>25458726.169999994</v>
      </c>
      <c r="H91" s="61"/>
      <c r="I91" s="61"/>
    </row>
    <row r="92" spans="1:9" s="71" customFormat="1" ht="16.5" customHeight="1">
      <c r="A92" s="65"/>
      <c r="B92" s="66" t="s">
        <v>318</v>
      </c>
      <c r="C92" s="67"/>
      <c r="D92" s="105">
        <v>19433000</v>
      </c>
      <c r="E92" s="105">
        <v>16927000</v>
      </c>
      <c r="F92" s="105">
        <v>16926286.29</v>
      </c>
      <c r="G92" s="105">
        <f>F92-'[3]CHELTUIELI'!$F$92</f>
        <v>8868410</v>
      </c>
      <c r="H92" s="61"/>
      <c r="I92" s="61"/>
    </row>
    <row r="93" spans="1:9" s="71" customFormat="1" ht="16.5" customHeight="1">
      <c r="A93" s="65"/>
      <c r="B93" s="66" t="s">
        <v>319</v>
      </c>
      <c r="C93" s="67"/>
      <c r="D93" s="105">
        <v>30670000</v>
      </c>
      <c r="E93" s="105">
        <v>46538000</v>
      </c>
      <c r="F93" s="105">
        <v>39048717.3</v>
      </c>
      <c r="G93" s="105">
        <f>F93-'[3]CHELTUIELI'!$F$93</f>
        <v>16193060.839999996</v>
      </c>
      <c r="H93" s="61"/>
      <c r="I93" s="61"/>
    </row>
    <row r="94" spans="1:255" ht="16.5" customHeight="1">
      <c r="A94" s="65"/>
      <c r="B94" s="66" t="s">
        <v>320</v>
      </c>
      <c r="C94" s="67"/>
      <c r="D94" s="105">
        <v>230000</v>
      </c>
      <c r="E94" s="105">
        <v>216000</v>
      </c>
      <c r="F94" s="105">
        <v>143129.93</v>
      </c>
      <c r="G94" s="105">
        <f>F94-'[3]CHELTUIELI'!$F$94</f>
        <v>72870</v>
      </c>
      <c r="H94" s="61"/>
      <c r="I94" s="61"/>
      <c r="J94" s="71"/>
      <c r="IL94" s="71"/>
      <c r="IM94" s="71"/>
      <c r="IN94" s="71"/>
      <c r="IO94" s="71"/>
      <c r="IP94" s="71"/>
      <c r="IQ94" s="71"/>
      <c r="IR94" s="71"/>
      <c r="IS94" s="71"/>
      <c r="IT94" s="71"/>
      <c r="IU94" s="71"/>
    </row>
    <row r="95" spans="1:255" ht="16.5" customHeight="1">
      <c r="A95" s="65"/>
      <c r="B95" s="66" t="s">
        <v>321</v>
      </c>
      <c r="C95" s="67"/>
      <c r="D95" s="105">
        <v>8000</v>
      </c>
      <c r="E95" s="105">
        <v>8000</v>
      </c>
      <c r="F95" s="105">
        <v>4976.32</v>
      </c>
      <c r="G95" s="105">
        <f>F95-'[3]CHELTUIELI'!$F$95</f>
        <v>2569.8599999999997</v>
      </c>
      <c r="H95" s="61"/>
      <c r="I95" s="61"/>
      <c r="IL95" s="71"/>
      <c r="IM95" s="71"/>
      <c r="IN95" s="71"/>
      <c r="IO95" s="71"/>
      <c r="IP95" s="71"/>
      <c r="IQ95" s="71"/>
      <c r="IR95" s="71"/>
      <c r="IS95" s="71"/>
      <c r="IT95" s="71"/>
      <c r="IU95" s="71"/>
    </row>
    <row r="96" spans="1:255" ht="47.25" customHeight="1">
      <c r="A96" s="65"/>
      <c r="B96" s="66" t="s">
        <v>322</v>
      </c>
      <c r="C96" s="67"/>
      <c r="D96" s="105">
        <v>1046000</v>
      </c>
      <c r="E96" s="105">
        <v>1000000</v>
      </c>
      <c r="F96" s="105">
        <v>669391.2</v>
      </c>
      <c r="G96" s="105">
        <f>F96-'[3]CHELTUIELI'!$F$96</f>
        <v>321815.47</v>
      </c>
      <c r="H96" s="61"/>
      <c r="I96" s="61"/>
      <c r="IL96" s="71"/>
      <c r="IM96" s="71"/>
      <c r="IN96" s="71"/>
      <c r="IO96" s="71"/>
      <c r="IP96" s="71"/>
      <c r="IQ96" s="71"/>
      <c r="IR96" s="71"/>
      <c r="IS96" s="71"/>
      <c r="IT96" s="71"/>
      <c r="IU96" s="71"/>
    </row>
    <row r="97" spans="1:9" ht="30.75">
      <c r="A97" s="65"/>
      <c r="B97" s="69" t="s">
        <v>312</v>
      </c>
      <c r="C97" s="67"/>
      <c r="D97" s="105"/>
      <c r="E97" s="105"/>
      <c r="F97" s="105">
        <v>-3546.61</v>
      </c>
      <c r="G97" s="105">
        <f>F97-'[3]CHELTUIELI'!$F$97</f>
        <v>-901.0300000000002</v>
      </c>
      <c r="H97" s="61"/>
      <c r="I97" s="61"/>
    </row>
    <row r="98" spans="1:255" s="35" customFormat="1" ht="45">
      <c r="A98" s="65" t="s">
        <v>323</v>
      </c>
      <c r="B98" s="62" t="s">
        <v>324</v>
      </c>
      <c r="C98" s="67">
        <f>C99+C100+C101+C102+C103+C104+C106+C105+C107</f>
        <v>0</v>
      </c>
      <c r="D98" s="107">
        <f>D99+D100+D101+D102+D103+D104+D106+D105+D107</f>
        <v>12185000</v>
      </c>
      <c r="E98" s="107">
        <f>E99+E100+E101+E102+E103+E104+E106+E105+E107</f>
        <v>13447000</v>
      </c>
      <c r="F98" s="107">
        <f>F99+F100+F101+F102+F103+F104+F106+F105+F107</f>
        <v>13441944.02</v>
      </c>
      <c r="G98" s="107">
        <f>G99+G100+G101+G102+G103+G104+G106+G105+G107</f>
        <v>6620990.75</v>
      </c>
      <c r="H98" s="61"/>
      <c r="I98" s="61"/>
      <c r="J98" s="2"/>
      <c r="IL98" s="2"/>
      <c r="IM98" s="2"/>
      <c r="IN98" s="2"/>
      <c r="IO98" s="2"/>
      <c r="IP98" s="2"/>
      <c r="IQ98" s="2"/>
      <c r="IR98" s="2"/>
      <c r="IS98" s="2"/>
      <c r="IT98" s="2"/>
      <c r="IU98" s="2"/>
    </row>
    <row r="99" spans="1:10" ht="27" customHeight="1">
      <c r="A99" s="65"/>
      <c r="B99" s="66" t="s">
        <v>325</v>
      </c>
      <c r="C99" s="67"/>
      <c r="D99" s="105">
        <v>362000</v>
      </c>
      <c r="E99" s="105">
        <v>396000</v>
      </c>
      <c r="F99" s="111">
        <f>126320+269046.51</f>
        <v>395366.51</v>
      </c>
      <c r="G99" s="105">
        <f>F99-'[3]CHELTUIELI'!$F$99</f>
        <v>269046.51</v>
      </c>
      <c r="H99" s="61"/>
      <c r="I99" s="61"/>
      <c r="J99" s="35"/>
    </row>
    <row r="100" spans="1:9" ht="30.75">
      <c r="A100" s="65"/>
      <c r="B100" s="66" t="s">
        <v>326</v>
      </c>
      <c r="C100" s="67"/>
      <c r="D100" s="105">
        <v>0</v>
      </c>
      <c r="E100" s="105">
        <v>0</v>
      </c>
      <c r="F100" s="111">
        <v>0</v>
      </c>
      <c r="G100" s="111">
        <v>0</v>
      </c>
      <c r="H100" s="61"/>
      <c r="I100" s="61"/>
    </row>
    <row r="101" spans="1:255" ht="28.5" customHeight="1">
      <c r="A101" s="65"/>
      <c r="B101" s="66" t="s">
        <v>327</v>
      </c>
      <c r="C101" s="67"/>
      <c r="D101" s="105">
        <v>311000</v>
      </c>
      <c r="E101" s="105">
        <v>374000</v>
      </c>
      <c r="F101" s="111">
        <f>287388.41+85730.5</f>
        <v>373118.91</v>
      </c>
      <c r="G101" s="105">
        <f>F101-'[3]CHELTUIELI'!$F$101</f>
        <v>85730.5</v>
      </c>
      <c r="H101" s="61"/>
      <c r="I101" s="61"/>
      <c r="IL101" s="35"/>
      <c r="IM101" s="35"/>
      <c r="IN101" s="35"/>
      <c r="IO101" s="35"/>
      <c r="IP101" s="35"/>
      <c r="IQ101" s="35"/>
      <c r="IR101" s="35"/>
      <c r="IS101" s="35"/>
      <c r="IT101" s="35"/>
      <c r="IU101" s="35"/>
    </row>
    <row r="102" spans="1:9" ht="16.5" customHeight="1">
      <c r="A102" s="65"/>
      <c r="B102" s="66" t="s">
        <v>328</v>
      </c>
      <c r="C102" s="67"/>
      <c r="D102" s="105">
        <v>6339000</v>
      </c>
      <c r="E102" s="105">
        <v>7023000</v>
      </c>
      <c r="F102" s="111">
        <f>3747000+3275660</f>
        <v>7022660</v>
      </c>
      <c r="G102" s="105">
        <f>F102-'[3]CHELTUIELI'!$F$102</f>
        <v>3275660</v>
      </c>
      <c r="H102" s="61"/>
      <c r="I102" s="61"/>
    </row>
    <row r="103" spans="1:9" ht="18">
      <c r="A103" s="65"/>
      <c r="B103" s="82" t="s">
        <v>329</v>
      </c>
      <c r="C103" s="67"/>
      <c r="D103" s="105">
        <v>10000</v>
      </c>
      <c r="E103" s="105">
        <v>2000</v>
      </c>
      <c r="F103" s="111">
        <f>215.34+1063.8</f>
        <v>1279.1399999999999</v>
      </c>
      <c r="G103" s="105">
        <f>F103-'[3]CHELTUIELI'!$F$103</f>
        <v>1063.8</v>
      </c>
      <c r="H103" s="61"/>
      <c r="I103" s="61"/>
    </row>
    <row r="104" spans="1:9" ht="30.75">
      <c r="A104" s="65"/>
      <c r="B104" s="66" t="s">
        <v>330</v>
      </c>
      <c r="C104" s="67"/>
      <c r="D104" s="105">
        <v>167000</v>
      </c>
      <c r="E104" s="105">
        <v>175000</v>
      </c>
      <c r="F104" s="111">
        <f>77940+96230</f>
        <v>174170</v>
      </c>
      <c r="G104" s="105">
        <f>F104-'[3]CHELTUIELI'!$F$104</f>
        <v>96230</v>
      </c>
      <c r="H104" s="61"/>
      <c r="I104" s="61"/>
    </row>
    <row r="105" spans="1:9" ht="16.5" customHeight="1">
      <c r="A105" s="65"/>
      <c r="B105" s="41" t="s">
        <v>331</v>
      </c>
      <c r="C105" s="67"/>
      <c r="D105" s="105">
        <v>0</v>
      </c>
      <c r="E105" s="105">
        <v>0</v>
      </c>
      <c r="F105" s="111">
        <v>0</v>
      </c>
      <c r="G105" s="111">
        <v>0</v>
      </c>
      <c r="H105" s="61"/>
      <c r="I105" s="61"/>
    </row>
    <row r="106" spans="1:9" ht="18">
      <c r="A106" s="65"/>
      <c r="B106" s="41" t="s">
        <v>332</v>
      </c>
      <c r="C106" s="67"/>
      <c r="D106" s="105">
        <v>3170000</v>
      </c>
      <c r="E106" s="105">
        <v>3279000</v>
      </c>
      <c r="F106" s="111">
        <f>1377610+1900549.94</f>
        <v>3278159.94</v>
      </c>
      <c r="G106" s="105">
        <f>F106-'[3]CHELTUIELI'!$F$106</f>
        <v>1900549.94</v>
      </c>
      <c r="H106" s="61"/>
      <c r="I106" s="61"/>
    </row>
    <row r="107" spans="1:9" ht="43.5" customHeight="1">
      <c r="A107" s="65"/>
      <c r="B107" s="83" t="s">
        <v>333</v>
      </c>
      <c r="C107" s="67">
        <f>C108+C109</f>
        <v>0</v>
      </c>
      <c r="D107" s="107">
        <f>D108+D109</f>
        <v>1826000</v>
      </c>
      <c r="E107" s="107">
        <f>E108+E109</f>
        <v>2198000</v>
      </c>
      <c r="F107" s="107">
        <f>F108+F109</f>
        <v>2197189.52</v>
      </c>
      <c r="G107" s="107">
        <f>G108+G109</f>
        <v>992710</v>
      </c>
      <c r="H107" s="61"/>
      <c r="I107" s="61"/>
    </row>
    <row r="108" spans="1:9" ht="16.5" customHeight="1">
      <c r="A108" s="65"/>
      <c r="B108" s="41" t="s">
        <v>334</v>
      </c>
      <c r="C108" s="67"/>
      <c r="D108" s="105">
        <v>1826000</v>
      </c>
      <c r="E108" s="105">
        <v>2198000</v>
      </c>
      <c r="F108" s="111">
        <f>1204479.52+992710</f>
        <v>2197189.52</v>
      </c>
      <c r="G108" s="105">
        <f>F108-'[3]CHELTUIELI'!$F$108</f>
        <v>992710</v>
      </c>
      <c r="H108" s="61"/>
      <c r="I108" s="61"/>
    </row>
    <row r="109" spans="1:9" ht="30.75">
      <c r="A109" s="65"/>
      <c r="B109" s="41" t="s">
        <v>335</v>
      </c>
      <c r="C109" s="67"/>
      <c r="D109" s="105"/>
      <c r="E109" s="105"/>
      <c r="F109" s="105"/>
      <c r="G109" s="106"/>
      <c r="H109" s="61"/>
      <c r="I109" s="61"/>
    </row>
    <row r="110" spans="1:9" ht="30.75">
      <c r="A110" s="65"/>
      <c r="B110" s="69" t="s">
        <v>312</v>
      </c>
      <c r="C110" s="67"/>
      <c r="D110" s="105"/>
      <c r="E110" s="105"/>
      <c r="F110" s="105"/>
      <c r="G110" s="106"/>
      <c r="H110" s="61"/>
      <c r="I110" s="61"/>
    </row>
    <row r="111" spans="1:9" ht="45">
      <c r="A111" s="58" t="s">
        <v>336</v>
      </c>
      <c r="B111" s="62" t="s">
        <v>337</v>
      </c>
      <c r="C111" s="67">
        <f>C112+C113+C114+C115+C116+C117+C118+C119+C120+C121</f>
        <v>0</v>
      </c>
      <c r="D111" s="107">
        <f>D112+D113+D114+D115+D116+D117+D118+D119+D120+D121</f>
        <v>818000</v>
      </c>
      <c r="E111" s="107">
        <f>E112+E113+E114+E115+E116+E117+E118+E119+E120+E121</f>
        <v>665000</v>
      </c>
      <c r="F111" s="107">
        <f>F112+F113+F114+F115+F116+F117+F118+F119+F120+F121</f>
        <v>663475.98</v>
      </c>
      <c r="G111" s="107">
        <f>G112+G113+G114+G115+G116+G117+G118+G119+G120+G121</f>
        <v>246990.63999999996</v>
      </c>
      <c r="H111" s="61"/>
      <c r="I111" s="61"/>
    </row>
    <row r="112" spans="1:9" ht="18">
      <c r="A112" s="65"/>
      <c r="B112" s="66" t="s">
        <v>328</v>
      </c>
      <c r="C112" s="67"/>
      <c r="D112" s="105">
        <v>479000</v>
      </c>
      <c r="E112" s="105">
        <v>627000</v>
      </c>
      <c r="F112" s="105">
        <f>392225.34+234398.4</f>
        <v>626623.74</v>
      </c>
      <c r="G112" s="105">
        <f>F112-'[3]CHELTUIELI'!$F$112</f>
        <v>234398.39999999997</v>
      </c>
      <c r="H112" s="61"/>
      <c r="I112" s="61"/>
    </row>
    <row r="113" spans="1:9" ht="30.75">
      <c r="A113" s="65"/>
      <c r="B113" s="84" t="s">
        <v>338</v>
      </c>
      <c r="C113" s="67"/>
      <c r="D113" s="105">
        <v>49000</v>
      </c>
      <c r="E113" s="105">
        <v>4000</v>
      </c>
      <c r="F113" s="105">
        <v>3345.05</v>
      </c>
      <c r="G113" s="105">
        <f>F113-'[3]CHELTUIELI'!$F$113</f>
        <v>3345.05</v>
      </c>
      <c r="H113" s="61"/>
      <c r="I113" s="61"/>
    </row>
    <row r="114" spans="1:9" ht="16.5" customHeight="1">
      <c r="A114" s="65"/>
      <c r="B114" s="85" t="s">
        <v>339</v>
      </c>
      <c r="C114" s="67"/>
      <c r="D114" s="105">
        <v>290000</v>
      </c>
      <c r="E114" s="105">
        <v>34000</v>
      </c>
      <c r="F114" s="105">
        <f>24260+9247.19</f>
        <v>33507.19</v>
      </c>
      <c r="G114" s="105">
        <f>F114-'[3]CHELTUIELI'!$F$114</f>
        <v>9247.190000000002</v>
      </c>
      <c r="H114" s="61"/>
      <c r="I114" s="61"/>
    </row>
    <row r="115" spans="1:9" ht="45.75">
      <c r="A115" s="65"/>
      <c r="B115" s="85" t="s">
        <v>340</v>
      </c>
      <c r="C115" s="67"/>
      <c r="D115" s="105"/>
      <c r="E115" s="105"/>
      <c r="F115" s="105"/>
      <c r="G115" s="106"/>
      <c r="H115" s="61"/>
      <c r="I115" s="61"/>
    </row>
    <row r="116" spans="1:9" ht="16.5" customHeight="1">
      <c r="A116" s="65"/>
      <c r="B116" s="85" t="s">
        <v>341</v>
      </c>
      <c r="C116" s="67"/>
      <c r="D116" s="105"/>
      <c r="E116" s="105"/>
      <c r="F116" s="105"/>
      <c r="G116" s="106"/>
      <c r="H116" s="61"/>
      <c r="I116" s="61"/>
    </row>
    <row r="117" spans="1:255" s="35" customFormat="1" ht="16.5" customHeight="1">
      <c r="A117" s="65"/>
      <c r="B117" s="66" t="s">
        <v>325</v>
      </c>
      <c r="C117" s="67"/>
      <c r="D117" s="105"/>
      <c r="E117" s="105"/>
      <c r="F117" s="105"/>
      <c r="G117" s="106"/>
      <c r="H117" s="61"/>
      <c r="I117" s="61"/>
      <c r="J117" s="2"/>
      <c r="IL117" s="2"/>
      <c r="IM117" s="2"/>
      <c r="IN117" s="2"/>
      <c r="IO117" s="2"/>
      <c r="IP117" s="2"/>
      <c r="IQ117" s="2"/>
      <c r="IR117" s="2"/>
      <c r="IS117" s="2"/>
      <c r="IT117" s="2"/>
      <c r="IU117" s="2"/>
    </row>
    <row r="118" spans="1:255" s="35" customFormat="1" ht="16.5" customHeight="1">
      <c r="A118" s="65"/>
      <c r="B118" s="85" t="s">
        <v>342</v>
      </c>
      <c r="C118" s="67"/>
      <c r="D118" s="105"/>
      <c r="E118" s="105"/>
      <c r="F118" s="105"/>
      <c r="G118" s="113"/>
      <c r="H118" s="61"/>
      <c r="I118" s="61"/>
      <c r="IL118" s="2"/>
      <c r="IM118" s="2"/>
      <c r="IN118" s="2"/>
      <c r="IO118" s="2"/>
      <c r="IP118" s="2"/>
      <c r="IQ118" s="2"/>
      <c r="IR118" s="2"/>
      <c r="IS118" s="2"/>
      <c r="IT118" s="2"/>
      <c r="IU118" s="2"/>
    </row>
    <row r="119" spans="1:255" s="35" customFormat="1" ht="18">
      <c r="A119" s="65"/>
      <c r="B119" s="86" t="s">
        <v>343</v>
      </c>
      <c r="C119" s="67"/>
      <c r="D119" s="105"/>
      <c r="E119" s="105"/>
      <c r="F119" s="105"/>
      <c r="G119" s="113"/>
      <c r="H119" s="61"/>
      <c r="I119" s="61"/>
      <c r="IL119" s="2"/>
      <c r="IM119" s="2"/>
      <c r="IN119" s="2"/>
      <c r="IO119" s="2"/>
      <c r="IP119" s="2"/>
      <c r="IQ119" s="2"/>
      <c r="IR119" s="2"/>
      <c r="IS119" s="2"/>
      <c r="IT119" s="2"/>
      <c r="IU119" s="2"/>
    </row>
    <row r="120" spans="1:9" s="35" customFormat="1" ht="45">
      <c r="A120" s="65"/>
      <c r="B120" s="86" t="s">
        <v>344</v>
      </c>
      <c r="C120" s="67"/>
      <c r="D120" s="105"/>
      <c r="E120" s="105"/>
      <c r="F120" s="105"/>
      <c r="G120" s="113"/>
      <c r="H120" s="61"/>
      <c r="I120" s="61"/>
    </row>
    <row r="121" spans="1:9" s="35" customFormat="1" ht="45">
      <c r="A121" s="65"/>
      <c r="B121" s="87" t="s">
        <v>345</v>
      </c>
      <c r="C121" s="67">
        <f>C122+C123+C124+C125</f>
        <v>0</v>
      </c>
      <c r="D121" s="107">
        <f>D122+D123+D124+D125</f>
        <v>0</v>
      </c>
      <c r="E121" s="107">
        <f>E122+E123+E124+E125</f>
        <v>0</v>
      </c>
      <c r="F121" s="107">
        <f>F122+F123+F124+F125</f>
        <v>0</v>
      </c>
      <c r="G121" s="107">
        <f>G122+G123+G124+G125</f>
        <v>0</v>
      </c>
      <c r="H121" s="61"/>
      <c r="I121" s="61"/>
    </row>
    <row r="122" spans="1:9" s="35" customFormat="1" ht="30">
      <c r="A122" s="65"/>
      <c r="B122" s="88" t="s">
        <v>346</v>
      </c>
      <c r="C122" s="67"/>
      <c r="D122" s="105"/>
      <c r="E122" s="105"/>
      <c r="F122" s="105"/>
      <c r="G122" s="113"/>
      <c r="H122" s="61"/>
      <c r="I122" s="61"/>
    </row>
    <row r="123" spans="1:9" s="35" customFormat="1" ht="45">
      <c r="A123" s="65"/>
      <c r="B123" s="88" t="s">
        <v>347</v>
      </c>
      <c r="C123" s="67"/>
      <c r="D123" s="105"/>
      <c r="E123" s="105"/>
      <c r="F123" s="105"/>
      <c r="G123" s="113"/>
      <c r="H123" s="61"/>
      <c r="I123" s="61"/>
    </row>
    <row r="124" spans="1:9" s="35" customFormat="1" ht="45">
      <c r="A124" s="65"/>
      <c r="B124" s="88" t="s">
        <v>348</v>
      </c>
      <c r="C124" s="67"/>
      <c r="D124" s="105"/>
      <c r="E124" s="105"/>
      <c r="F124" s="105"/>
      <c r="G124" s="113"/>
      <c r="H124" s="61"/>
      <c r="I124" s="61"/>
    </row>
    <row r="125" spans="1:9" s="35" customFormat="1" ht="45">
      <c r="A125" s="65"/>
      <c r="B125" s="88" t="s">
        <v>349</v>
      </c>
      <c r="C125" s="67"/>
      <c r="D125" s="105"/>
      <c r="E125" s="105"/>
      <c r="F125" s="105"/>
      <c r="G125" s="113"/>
      <c r="H125" s="61"/>
      <c r="I125" s="61"/>
    </row>
    <row r="126" spans="1:9" s="35" customFormat="1" ht="30.75">
      <c r="A126" s="65"/>
      <c r="B126" s="69" t="s">
        <v>312</v>
      </c>
      <c r="C126" s="67"/>
      <c r="D126" s="105"/>
      <c r="E126" s="105"/>
      <c r="F126" s="105"/>
      <c r="G126" s="113"/>
      <c r="H126" s="61"/>
      <c r="I126" s="61"/>
    </row>
    <row r="127" spans="1:9" s="35" customFormat="1" ht="30.75">
      <c r="A127" s="65" t="s">
        <v>350</v>
      </c>
      <c r="B127" s="69" t="s">
        <v>351</v>
      </c>
      <c r="C127" s="60"/>
      <c r="D127" s="105">
        <v>6484000</v>
      </c>
      <c r="E127" s="105">
        <v>6710000</v>
      </c>
      <c r="F127" s="105">
        <v>6508250</v>
      </c>
      <c r="G127" s="105">
        <f>F127-'[3]CHELTUIELI'!$F$127</f>
        <v>3400000</v>
      </c>
      <c r="H127" s="61"/>
      <c r="I127" s="61"/>
    </row>
    <row r="128" spans="1:255" ht="33" customHeight="1">
      <c r="A128" s="65"/>
      <c r="B128" s="69" t="s">
        <v>312</v>
      </c>
      <c r="C128" s="60"/>
      <c r="D128" s="105"/>
      <c r="E128" s="105"/>
      <c r="F128" s="105">
        <v>-906.43</v>
      </c>
      <c r="G128" s="105">
        <f>F128-'[3]CHELTUIELI'!$F$128</f>
        <v>-906.43</v>
      </c>
      <c r="H128" s="61"/>
      <c r="I128" s="61"/>
      <c r="J128" s="35"/>
      <c r="IL128" s="35"/>
      <c r="IM128" s="35"/>
      <c r="IN128" s="35"/>
      <c r="IO128" s="35"/>
      <c r="IP128" s="35"/>
      <c r="IQ128" s="35"/>
      <c r="IR128" s="35"/>
      <c r="IS128" s="35"/>
      <c r="IT128" s="35"/>
      <c r="IU128" s="35"/>
    </row>
    <row r="129" spans="1:255" ht="16.5" customHeight="1">
      <c r="A129" s="65" t="s">
        <v>352</v>
      </c>
      <c r="B129" s="69" t="s">
        <v>353</v>
      </c>
      <c r="C129" s="67"/>
      <c r="D129" s="105">
        <v>1464000</v>
      </c>
      <c r="E129" s="105">
        <v>1526000</v>
      </c>
      <c r="F129" s="105">
        <v>1038000</v>
      </c>
      <c r="G129" s="105">
        <f>F129-'[3]CHELTUIELI'!$F$129</f>
        <v>488000</v>
      </c>
      <c r="H129" s="61"/>
      <c r="I129" s="61"/>
      <c r="IL129" s="35"/>
      <c r="IM129" s="35"/>
      <c r="IN129" s="35"/>
      <c r="IO129" s="35"/>
      <c r="IP129" s="35"/>
      <c r="IQ129" s="35"/>
      <c r="IR129" s="35"/>
      <c r="IS129" s="35"/>
      <c r="IT129" s="35"/>
      <c r="IU129" s="35"/>
    </row>
    <row r="130" spans="1:10" s="35" customFormat="1" ht="21" customHeight="1">
      <c r="A130" s="65"/>
      <c r="B130" s="69" t="s">
        <v>312</v>
      </c>
      <c r="C130" s="67"/>
      <c r="D130" s="105"/>
      <c r="E130" s="105"/>
      <c r="F130" s="105"/>
      <c r="G130" s="109"/>
      <c r="H130" s="61"/>
      <c r="I130" s="61"/>
      <c r="J130" s="2"/>
    </row>
    <row r="131" spans="1:255" s="35" customFormat="1" ht="16.5" customHeight="1">
      <c r="A131" s="58" t="s">
        <v>354</v>
      </c>
      <c r="B131" s="62" t="s">
        <v>355</v>
      </c>
      <c r="C131" s="63">
        <f>+C132+C138+C140+C144+C150</f>
        <v>0</v>
      </c>
      <c r="D131" s="104">
        <f>+D132+D138+D140+D144+D150</f>
        <v>31064000</v>
      </c>
      <c r="E131" s="104">
        <f>+E132+E138+E140+E144+E150</f>
        <v>32501000</v>
      </c>
      <c r="F131" s="104">
        <f>+F132+F138+F140+F144+F150</f>
        <v>22287898.169999998</v>
      </c>
      <c r="G131" s="104">
        <f>+G132+G138+G140+G144+G150</f>
        <v>12768039.33</v>
      </c>
      <c r="H131" s="61"/>
      <c r="I131" s="61"/>
      <c r="IL131" s="2"/>
      <c r="IM131" s="2"/>
      <c r="IN131" s="2"/>
      <c r="IO131" s="2"/>
      <c r="IP131" s="2"/>
      <c r="IQ131" s="2"/>
      <c r="IR131" s="2"/>
      <c r="IS131" s="2"/>
      <c r="IT131" s="2"/>
      <c r="IU131" s="2"/>
    </row>
    <row r="132" spans="1:255" s="35" customFormat="1" ht="16.5" customHeight="1">
      <c r="A132" s="58" t="s">
        <v>356</v>
      </c>
      <c r="B132" s="62" t="s">
        <v>357</v>
      </c>
      <c r="C132" s="60">
        <f>+C133+C136</f>
        <v>0</v>
      </c>
      <c r="D132" s="103">
        <f>+D133+D136</f>
        <v>18872000</v>
      </c>
      <c r="E132" s="103">
        <f>+E133+E136</f>
        <v>18627000</v>
      </c>
      <c r="F132" s="103">
        <f>+F133+F136</f>
        <v>12500303.43</v>
      </c>
      <c r="G132" s="103">
        <f>+G133+G136</f>
        <v>6995876.550000001</v>
      </c>
      <c r="H132" s="61"/>
      <c r="I132" s="61"/>
      <c r="IL132" s="2"/>
      <c r="IM132" s="2"/>
      <c r="IN132" s="2"/>
      <c r="IO132" s="2"/>
      <c r="IP132" s="2"/>
      <c r="IQ132" s="2"/>
      <c r="IR132" s="2"/>
      <c r="IS132" s="2"/>
      <c r="IT132" s="2"/>
      <c r="IU132" s="2"/>
    </row>
    <row r="133" spans="1:9" s="35" customFormat="1" ht="16.5" customHeight="1">
      <c r="A133" s="65"/>
      <c r="B133" s="89" t="s">
        <v>358</v>
      </c>
      <c r="C133" s="67">
        <f>C134+C135</f>
        <v>0</v>
      </c>
      <c r="D133" s="107">
        <v>18257000</v>
      </c>
      <c r="E133" s="107">
        <v>18029000</v>
      </c>
      <c r="F133" s="107">
        <f>F134+F135</f>
        <v>12125303.43</v>
      </c>
      <c r="G133" s="107">
        <f>G134+G135</f>
        <v>6825566.550000001</v>
      </c>
      <c r="H133" s="61"/>
      <c r="I133" s="61"/>
    </row>
    <row r="134" spans="1:9" s="35" customFormat="1" ht="16.5" customHeight="1">
      <c r="A134" s="65"/>
      <c r="B134" s="90" t="s">
        <v>359</v>
      </c>
      <c r="C134" s="67"/>
      <c r="D134" s="105"/>
      <c r="E134" s="105"/>
      <c r="F134" s="105">
        <v>6363945.44</v>
      </c>
      <c r="G134" s="105">
        <f>F134-'[3]CHELTUIELI'!$F$134</f>
        <v>3363533.58</v>
      </c>
      <c r="H134" s="61"/>
      <c r="I134" s="68"/>
    </row>
    <row r="135" spans="1:9" s="35" customFormat="1" ht="16.5" customHeight="1">
      <c r="A135" s="65"/>
      <c r="B135" s="90" t="s">
        <v>360</v>
      </c>
      <c r="C135" s="67"/>
      <c r="D135" s="105"/>
      <c r="E135" s="105"/>
      <c r="F135" s="105">
        <v>5761357.99</v>
      </c>
      <c r="G135" s="105">
        <f>F135-'[3]CHELTUIELI'!$F$135</f>
        <v>3462032.97</v>
      </c>
      <c r="H135" s="61"/>
      <c r="I135" s="61"/>
    </row>
    <row r="136" spans="1:9" s="35" customFormat="1" ht="16.5" customHeight="1">
      <c r="A136" s="65"/>
      <c r="B136" s="89" t="s">
        <v>361</v>
      </c>
      <c r="C136" s="67"/>
      <c r="D136" s="105">
        <v>615000</v>
      </c>
      <c r="E136" s="105">
        <v>598000</v>
      </c>
      <c r="F136" s="105">
        <v>375000</v>
      </c>
      <c r="G136" s="105">
        <f>F136-'[3]CHELTUIELI'!$F$136</f>
        <v>170310</v>
      </c>
      <c r="H136" s="61"/>
      <c r="I136" s="61"/>
    </row>
    <row r="137" spans="1:9" s="35" customFormat="1" ht="29.25" customHeight="1">
      <c r="A137" s="65"/>
      <c r="B137" s="69" t="s">
        <v>312</v>
      </c>
      <c r="C137" s="67"/>
      <c r="D137" s="105"/>
      <c r="E137" s="105"/>
      <c r="F137" s="105">
        <v>-5376.59</v>
      </c>
      <c r="G137" s="105">
        <f>F137-'[3]CHELTUIELI'!$F$137</f>
        <v>-138.27999999999975</v>
      </c>
      <c r="H137" s="61"/>
      <c r="I137" s="61"/>
    </row>
    <row r="138" spans="1:9" s="35" customFormat="1" ht="16.5" customHeight="1">
      <c r="A138" s="65" t="s">
        <v>362</v>
      </c>
      <c r="B138" s="91" t="s">
        <v>363</v>
      </c>
      <c r="C138" s="67"/>
      <c r="D138" s="105">
        <v>7168000</v>
      </c>
      <c r="E138" s="105">
        <v>8323000</v>
      </c>
      <c r="F138" s="105">
        <v>5960000</v>
      </c>
      <c r="G138" s="105">
        <f>F138-'[3]CHELTUIELI'!$F$138</f>
        <v>4160000</v>
      </c>
      <c r="H138" s="61"/>
      <c r="I138" s="61"/>
    </row>
    <row r="139" spans="1:9" s="35" customFormat="1" ht="31.5" customHeight="1">
      <c r="A139" s="65"/>
      <c r="B139" s="69" t="s">
        <v>312</v>
      </c>
      <c r="C139" s="67"/>
      <c r="D139" s="105"/>
      <c r="E139" s="105"/>
      <c r="F139" s="105">
        <v>-2277.27</v>
      </c>
      <c r="G139" s="105">
        <f>F139-'[3]CHELTUIELI'!$F$139</f>
        <v>-1607.85</v>
      </c>
      <c r="H139" s="61"/>
      <c r="I139" s="61"/>
    </row>
    <row r="140" spans="1:255" ht="16.5" customHeight="1">
      <c r="A140" s="58" t="s">
        <v>364</v>
      </c>
      <c r="B140" s="92" t="s">
        <v>365</v>
      </c>
      <c r="C140" s="67">
        <f>+C141+C142</f>
        <v>0</v>
      </c>
      <c r="D140" s="107">
        <f>+D141+D142</f>
        <v>460000</v>
      </c>
      <c r="E140" s="107">
        <f>+E141+E142</f>
        <v>434000</v>
      </c>
      <c r="F140" s="107">
        <f>+F141+F142</f>
        <v>273240</v>
      </c>
      <c r="G140" s="107">
        <f>+G141+G142</f>
        <v>149999.26</v>
      </c>
      <c r="H140" s="61"/>
      <c r="I140" s="61"/>
      <c r="J140" s="35"/>
      <c r="IL140" s="35"/>
      <c r="IM140" s="35"/>
      <c r="IN140" s="35"/>
      <c r="IO140" s="35"/>
      <c r="IP140" s="35"/>
      <c r="IQ140" s="35"/>
      <c r="IR140" s="35"/>
      <c r="IS140" s="35"/>
      <c r="IT140" s="35"/>
      <c r="IU140" s="35"/>
    </row>
    <row r="141" spans="1:255" ht="16.5" customHeight="1">
      <c r="A141" s="65"/>
      <c r="B141" s="89" t="s">
        <v>366</v>
      </c>
      <c r="C141" s="67"/>
      <c r="D141" s="105">
        <v>460000</v>
      </c>
      <c r="E141" s="105">
        <v>434000</v>
      </c>
      <c r="F141" s="105">
        <v>273240</v>
      </c>
      <c r="G141" s="105">
        <f>F141-'[3]CHELTUIELI'!$F$141</f>
        <v>149999.26</v>
      </c>
      <c r="H141" s="61"/>
      <c r="I141" s="61"/>
      <c r="K141" s="28"/>
      <c r="L141" s="28"/>
      <c r="M141" s="28"/>
      <c r="N141" s="28"/>
      <c r="O141" s="28"/>
      <c r="P141" s="28"/>
      <c r="Q141" s="28"/>
      <c r="R141" s="28"/>
      <c r="S141" s="28"/>
      <c r="T141" s="28"/>
      <c r="U141" s="28"/>
      <c r="V141" s="28"/>
      <c r="W141" s="28"/>
      <c r="X141" s="28"/>
      <c r="Y141" s="28"/>
      <c r="Z141" s="28"/>
      <c r="AA141" s="28"/>
      <c r="AB141" s="28"/>
      <c r="AC141" s="28"/>
      <c r="IL141" s="35"/>
      <c r="IM141" s="35"/>
      <c r="IN141" s="35"/>
      <c r="IO141" s="35"/>
      <c r="IP141" s="35"/>
      <c r="IQ141" s="35"/>
      <c r="IR141" s="35"/>
      <c r="IS141" s="35"/>
      <c r="IT141" s="35"/>
      <c r="IU141" s="35"/>
    </row>
    <row r="142" spans="1:255" ht="16.5" customHeight="1">
      <c r="A142" s="65"/>
      <c r="B142" s="89" t="s">
        <v>367</v>
      </c>
      <c r="C142" s="67"/>
      <c r="D142" s="105"/>
      <c r="E142" s="105"/>
      <c r="F142" s="105"/>
      <c r="G142" s="106"/>
      <c r="H142" s="61"/>
      <c r="I142" s="61"/>
      <c r="J142" s="28"/>
      <c r="K142" s="7"/>
      <c r="L142" s="7"/>
      <c r="M142" s="7"/>
      <c r="N142" s="7"/>
      <c r="O142" s="7"/>
      <c r="P142" s="7"/>
      <c r="Q142" s="7"/>
      <c r="R142" s="7"/>
      <c r="S142" s="7"/>
      <c r="T142" s="7"/>
      <c r="U142" s="7"/>
      <c r="V142" s="7"/>
      <c r="W142" s="7"/>
      <c r="X142" s="7"/>
      <c r="Y142" s="7"/>
      <c r="Z142" s="7"/>
      <c r="AA142" s="7"/>
      <c r="AB142" s="7"/>
      <c r="AC142" s="7"/>
      <c r="IL142" s="35"/>
      <c r="IM142" s="35"/>
      <c r="IN142" s="35"/>
      <c r="IO142" s="35"/>
      <c r="IP142" s="35"/>
      <c r="IQ142" s="35"/>
      <c r="IR142" s="35"/>
      <c r="IS142" s="35"/>
      <c r="IT142" s="35"/>
      <c r="IU142" s="35"/>
    </row>
    <row r="143" spans="1:10" ht="28.5" customHeight="1">
      <c r="A143" s="65"/>
      <c r="B143" s="69" t="s">
        <v>312</v>
      </c>
      <c r="C143" s="67"/>
      <c r="D143" s="105"/>
      <c r="E143" s="105"/>
      <c r="F143" s="105">
        <v>-360</v>
      </c>
      <c r="G143" s="105">
        <f>F143-'[3]CHELTUIELI'!$F$143</f>
        <v>0</v>
      </c>
      <c r="H143" s="61"/>
      <c r="I143" s="61"/>
      <c r="J143" s="7"/>
    </row>
    <row r="144" spans="1:9" ht="16.5" customHeight="1">
      <c r="A144" s="58" t="s">
        <v>368</v>
      </c>
      <c r="B144" s="92" t="s">
        <v>369</v>
      </c>
      <c r="C144" s="60">
        <f>+C145+C146+C147+C148</f>
        <v>0</v>
      </c>
      <c r="D144" s="103">
        <f>+D145+D146+D147+D148</f>
        <v>3694000</v>
      </c>
      <c r="E144" s="103">
        <f>+E145+E146+E147+E148</f>
        <v>4136000</v>
      </c>
      <c r="F144" s="103">
        <f>+F145+F146+F147+F148</f>
        <v>2895157.08</v>
      </c>
      <c r="G144" s="103">
        <f>+G145+G146+G147+G148</f>
        <v>1213397.52</v>
      </c>
      <c r="H144" s="61"/>
      <c r="I144" s="61"/>
    </row>
    <row r="145" spans="1:255" s="35" customFormat="1" ht="18">
      <c r="A145" s="65"/>
      <c r="B145" s="66" t="s">
        <v>318</v>
      </c>
      <c r="C145" s="67"/>
      <c r="D145" s="105">
        <v>3687000</v>
      </c>
      <c r="E145" s="105">
        <v>4127000</v>
      </c>
      <c r="F145" s="105">
        <v>2887000</v>
      </c>
      <c r="G145" s="105">
        <f>F145-'[3]CHELTUIELI'!$F$145</f>
        <v>1209157.52</v>
      </c>
      <c r="H145" s="61"/>
      <c r="I145" s="61"/>
      <c r="J145" s="2"/>
      <c r="IL145" s="2"/>
      <c r="IM145" s="2"/>
      <c r="IN145" s="2"/>
      <c r="IO145" s="2"/>
      <c r="IP145" s="2"/>
      <c r="IQ145" s="2"/>
      <c r="IR145" s="2"/>
      <c r="IS145" s="2"/>
      <c r="IT145" s="2"/>
      <c r="IU145" s="2"/>
    </row>
    <row r="146" spans="1:10" ht="45.75">
      <c r="A146" s="65"/>
      <c r="B146" s="66" t="s">
        <v>370</v>
      </c>
      <c r="C146" s="67"/>
      <c r="D146" s="105"/>
      <c r="E146" s="105"/>
      <c r="F146" s="105"/>
      <c r="G146" s="106"/>
      <c r="H146" s="61"/>
      <c r="I146" s="61"/>
      <c r="J146" s="35"/>
    </row>
    <row r="147" spans="1:9" ht="45.75">
      <c r="A147" s="65"/>
      <c r="B147" s="66" t="s">
        <v>371</v>
      </c>
      <c r="C147" s="67"/>
      <c r="D147" s="105">
        <v>7000</v>
      </c>
      <c r="E147" s="105">
        <v>9000</v>
      </c>
      <c r="F147" s="105">
        <v>8157.08</v>
      </c>
      <c r="G147" s="105">
        <f>F147-'[3]CHELTUIELI'!$F$147</f>
        <v>4240</v>
      </c>
      <c r="H147" s="61"/>
      <c r="I147" s="61"/>
    </row>
    <row r="148" spans="1:255" ht="45.75">
      <c r="A148" s="65"/>
      <c r="B148" s="66" t="s">
        <v>372</v>
      </c>
      <c r="C148" s="67"/>
      <c r="D148" s="105"/>
      <c r="E148" s="105"/>
      <c r="F148" s="105"/>
      <c r="G148" s="106"/>
      <c r="H148" s="61"/>
      <c r="I148" s="61"/>
      <c r="IL148" s="35"/>
      <c r="IM148" s="35"/>
      <c r="IN148" s="35"/>
      <c r="IO148" s="35"/>
      <c r="IP148" s="35"/>
      <c r="IQ148" s="35"/>
      <c r="IR148" s="35"/>
      <c r="IS148" s="35"/>
      <c r="IT148" s="35"/>
      <c r="IU148" s="35"/>
    </row>
    <row r="149" spans="1:9" ht="30.75">
      <c r="A149" s="65"/>
      <c r="B149" s="69" t="s">
        <v>312</v>
      </c>
      <c r="C149" s="67"/>
      <c r="D149" s="105"/>
      <c r="E149" s="105"/>
      <c r="F149" s="105">
        <v>-10433.8</v>
      </c>
      <c r="G149" s="105">
        <f>F149-'[3]CHELTUIELI'!$F$149</f>
        <v>-4999.999999999999</v>
      </c>
      <c r="H149" s="61"/>
      <c r="I149" s="61"/>
    </row>
    <row r="150" spans="1:9" ht="16.5" customHeight="1">
      <c r="A150" s="58" t="s">
        <v>373</v>
      </c>
      <c r="B150" s="92" t="s">
        <v>374</v>
      </c>
      <c r="C150" s="67">
        <f>+C151+C152</f>
        <v>0</v>
      </c>
      <c r="D150" s="107">
        <f>+D151+D152</f>
        <v>870000</v>
      </c>
      <c r="E150" s="107">
        <f>+E151+E152</f>
        <v>981000</v>
      </c>
      <c r="F150" s="107">
        <f>+F151+F152</f>
        <v>659197.66</v>
      </c>
      <c r="G150" s="107">
        <f>+G151+G152</f>
        <v>248766.00000000006</v>
      </c>
      <c r="H150" s="61"/>
      <c r="I150" s="61"/>
    </row>
    <row r="151" spans="1:9" ht="16.5" customHeight="1">
      <c r="A151" s="58"/>
      <c r="B151" s="89" t="s">
        <v>366</v>
      </c>
      <c r="C151" s="67"/>
      <c r="D151" s="105">
        <v>870000</v>
      </c>
      <c r="E151" s="105">
        <v>981000</v>
      </c>
      <c r="F151" s="105">
        <v>659197.66</v>
      </c>
      <c r="G151" s="105">
        <f>F151-'[3]CHELTUIELI'!$F$151</f>
        <v>248766.00000000006</v>
      </c>
      <c r="H151" s="61"/>
      <c r="I151" s="61"/>
    </row>
    <row r="152" spans="1:9" ht="16.5" customHeight="1">
      <c r="A152" s="65"/>
      <c r="B152" s="89" t="s">
        <v>367</v>
      </c>
      <c r="C152" s="67"/>
      <c r="D152" s="105"/>
      <c r="E152" s="105"/>
      <c r="F152" s="105"/>
      <c r="G152" s="106"/>
      <c r="H152" s="61"/>
      <c r="I152" s="61"/>
    </row>
    <row r="153" spans="1:9" ht="31.5" customHeight="1">
      <c r="A153" s="65"/>
      <c r="B153" s="69" t="s">
        <v>312</v>
      </c>
      <c r="C153" s="67"/>
      <c r="D153" s="105"/>
      <c r="E153" s="105"/>
      <c r="F153" s="105">
        <v>-72</v>
      </c>
      <c r="G153" s="105">
        <f>F153-'[3]CHELTUIELI'!$F$153</f>
        <v>0</v>
      </c>
      <c r="H153" s="61"/>
      <c r="I153" s="61"/>
    </row>
    <row r="154" spans="1:9" ht="16.5" customHeight="1">
      <c r="A154" s="58" t="s">
        <v>375</v>
      </c>
      <c r="B154" s="69" t="s">
        <v>376</v>
      </c>
      <c r="C154" s="67"/>
      <c r="D154" s="105">
        <v>264000</v>
      </c>
      <c r="E154" s="105">
        <v>273000</v>
      </c>
      <c r="F154" s="105">
        <v>185000</v>
      </c>
      <c r="G154" s="105">
        <f>F154-'[3]CHELTUIELI'!$F$154</f>
        <v>88300</v>
      </c>
      <c r="H154" s="61"/>
      <c r="I154" s="61"/>
    </row>
    <row r="155" spans="1:9" ht="16.5" customHeight="1">
      <c r="A155" s="58"/>
      <c r="B155" s="69" t="s">
        <v>312</v>
      </c>
      <c r="C155" s="67"/>
      <c r="D155" s="105"/>
      <c r="E155" s="105"/>
      <c r="F155" s="105"/>
      <c r="G155" s="112">
        <f>F155-'[1]CHELTUIELI'!$F$155</f>
        <v>0</v>
      </c>
      <c r="H155" s="61"/>
      <c r="I155" s="61"/>
    </row>
    <row r="156" spans="1:9" ht="16.5" customHeight="1">
      <c r="A156" s="58" t="s">
        <v>377</v>
      </c>
      <c r="B156" s="62" t="s">
        <v>378</v>
      </c>
      <c r="C156" s="63">
        <f>+C157+C163</f>
        <v>0</v>
      </c>
      <c r="D156" s="104">
        <f>+D157+D163</f>
        <v>61552000</v>
      </c>
      <c r="E156" s="104">
        <f>+E157+E163</f>
        <v>62610000</v>
      </c>
      <c r="F156" s="104">
        <f>+F157+F163</f>
        <v>45798770</v>
      </c>
      <c r="G156" s="104">
        <f>+G157+G163</f>
        <v>22912930</v>
      </c>
      <c r="H156" s="61"/>
      <c r="I156" s="61"/>
    </row>
    <row r="157" spans="1:9" ht="16.5" customHeight="1">
      <c r="A157" s="65" t="s">
        <v>379</v>
      </c>
      <c r="B157" s="62" t="s">
        <v>380</v>
      </c>
      <c r="C157" s="67">
        <f>C158+C160+C159+C161</f>
        <v>0</v>
      </c>
      <c r="D157" s="107">
        <f>D158+D160+D159+D161</f>
        <v>59806000</v>
      </c>
      <c r="E157" s="107">
        <f>E158+E160+E159+E161</f>
        <v>60856000</v>
      </c>
      <c r="F157" s="107">
        <f>F158+F160+F159+F161</f>
        <v>44637770</v>
      </c>
      <c r="G157" s="107">
        <f>G158+G160+G159+G161</f>
        <v>22319930</v>
      </c>
      <c r="H157" s="61"/>
      <c r="I157" s="61"/>
    </row>
    <row r="158" spans="1:9" ht="18">
      <c r="A158" s="65"/>
      <c r="B158" s="66" t="s">
        <v>318</v>
      </c>
      <c r="C158" s="67"/>
      <c r="D158" s="105">
        <v>58763000</v>
      </c>
      <c r="E158" s="105">
        <v>59877000</v>
      </c>
      <c r="F158" s="105">
        <f>43660000-550</f>
        <v>43659450</v>
      </c>
      <c r="G158" s="105">
        <f>F158-'[3]CHELTUIELI'!$F$158</f>
        <v>21827450</v>
      </c>
      <c r="H158" s="61"/>
      <c r="I158" s="61"/>
    </row>
    <row r="159" spans="1:9" ht="90.75">
      <c r="A159" s="65"/>
      <c r="B159" s="66" t="s">
        <v>381</v>
      </c>
      <c r="C159" s="67"/>
      <c r="D159" s="105"/>
      <c r="E159" s="105"/>
      <c r="F159" s="105"/>
      <c r="G159" s="106"/>
      <c r="H159" s="61"/>
      <c r="I159" s="61"/>
    </row>
    <row r="160" spans="1:9" ht="46.5">
      <c r="A160" s="65"/>
      <c r="B160" s="66" t="s">
        <v>382</v>
      </c>
      <c r="C160" s="67"/>
      <c r="D160" s="105"/>
      <c r="E160" s="105"/>
      <c r="F160" s="105"/>
      <c r="G160" s="112"/>
      <c r="H160" s="61"/>
      <c r="I160" s="61"/>
    </row>
    <row r="161" spans="1:9" ht="30">
      <c r="A161" s="65"/>
      <c r="B161" s="93" t="s">
        <v>383</v>
      </c>
      <c r="C161" s="67"/>
      <c r="D161" s="105">
        <v>1043000</v>
      </c>
      <c r="E161" s="105">
        <v>979000</v>
      </c>
      <c r="F161" s="105">
        <v>978320</v>
      </c>
      <c r="G161" s="105">
        <f>F161-'[3]CHELTUIELI'!$F$161</f>
        <v>492480</v>
      </c>
      <c r="H161" s="61"/>
      <c r="I161" s="61"/>
    </row>
    <row r="162" spans="1:9" ht="30.75">
      <c r="A162" s="65"/>
      <c r="B162" s="69" t="s">
        <v>312</v>
      </c>
      <c r="C162" s="67"/>
      <c r="D162" s="105"/>
      <c r="E162" s="105"/>
      <c r="F162" s="105">
        <v>-46754.2</v>
      </c>
      <c r="G162" s="105">
        <f>F162-'[3]CHELTUIELI'!$F$162</f>
        <v>-25252.399999999998</v>
      </c>
      <c r="H162" s="61"/>
      <c r="I162" s="61"/>
    </row>
    <row r="163" spans="1:9" ht="16.5" customHeight="1">
      <c r="A163" s="65" t="s">
        <v>384</v>
      </c>
      <c r="B163" s="62" t="s">
        <v>385</v>
      </c>
      <c r="C163" s="67">
        <f>C164+C165</f>
        <v>0</v>
      </c>
      <c r="D163" s="107">
        <f>D164+D165</f>
        <v>1746000</v>
      </c>
      <c r="E163" s="107">
        <f>E164+E165</f>
        <v>1754000</v>
      </c>
      <c r="F163" s="107">
        <f>F164+F165</f>
        <v>1161000</v>
      </c>
      <c r="G163" s="107">
        <f>G164+G165</f>
        <v>593000</v>
      </c>
      <c r="H163" s="61"/>
      <c r="I163" s="61"/>
    </row>
    <row r="164" spans="1:9" ht="16.5" customHeight="1">
      <c r="A164" s="65"/>
      <c r="B164" s="66" t="s">
        <v>318</v>
      </c>
      <c r="C164" s="67"/>
      <c r="D164" s="105">
        <v>1746000</v>
      </c>
      <c r="E164" s="105">
        <v>1754000</v>
      </c>
      <c r="F164" s="105">
        <v>1161000</v>
      </c>
      <c r="G164" s="105">
        <f>F164-'[3]CHELTUIELI'!$F$164</f>
        <v>593000</v>
      </c>
      <c r="H164" s="61"/>
      <c r="I164" s="61"/>
    </row>
    <row r="165" spans="1:9" ht="16.5" customHeight="1">
      <c r="A165" s="65"/>
      <c r="B165" s="94" t="s">
        <v>386</v>
      </c>
      <c r="C165" s="67"/>
      <c r="D165" s="105"/>
      <c r="E165" s="105"/>
      <c r="F165" s="105"/>
      <c r="G165" s="106"/>
      <c r="H165" s="61"/>
      <c r="I165" s="61"/>
    </row>
    <row r="166" spans="1:9" ht="31.5" customHeight="1">
      <c r="A166" s="65"/>
      <c r="B166" s="69" t="s">
        <v>312</v>
      </c>
      <c r="C166" s="67"/>
      <c r="D166" s="105"/>
      <c r="E166" s="105"/>
      <c r="F166" s="105"/>
      <c r="G166" s="106"/>
      <c r="H166" s="61"/>
      <c r="I166" s="61"/>
    </row>
    <row r="167" spans="1:9" ht="16.5" customHeight="1">
      <c r="A167" s="58" t="s">
        <v>387</v>
      </c>
      <c r="B167" s="69" t="s">
        <v>388</v>
      </c>
      <c r="C167" s="67"/>
      <c r="D167" s="105">
        <v>189000</v>
      </c>
      <c r="E167" s="105">
        <v>213000</v>
      </c>
      <c r="F167" s="105">
        <v>152928.31</v>
      </c>
      <c r="G167" s="105">
        <f>F167-'[3]CHELTUIELI'!$F$167</f>
        <v>58928.31</v>
      </c>
      <c r="H167" s="61"/>
      <c r="I167" s="61"/>
    </row>
    <row r="168" spans="1:9" ht="16.5" customHeight="1">
      <c r="A168" s="58"/>
      <c r="B168" s="69" t="s">
        <v>312</v>
      </c>
      <c r="C168" s="67"/>
      <c r="D168" s="105"/>
      <c r="E168" s="105"/>
      <c r="F168" s="105"/>
      <c r="G168" s="106"/>
      <c r="H168" s="61"/>
      <c r="I168" s="61"/>
    </row>
    <row r="169" spans="1:9" ht="27.75" customHeight="1">
      <c r="A169" s="58" t="s">
        <v>389</v>
      </c>
      <c r="B169" s="69" t="s">
        <v>390</v>
      </c>
      <c r="C169" s="67"/>
      <c r="D169" s="105">
        <v>4560</v>
      </c>
      <c r="E169" s="105">
        <v>4560</v>
      </c>
      <c r="F169" s="105">
        <v>4558.98</v>
      </c>
      <c r="G169" s="105">
        <f>F169-'[3]CHELTUIELI'!$F$169</f>
        <v>4558.98</v>
      </c>
      <c r="H169" s="61"/>
      <c r="I169" s="61"/>
    </row>
    <row r="170" spans="1:9" ht="33.75" customHeight="1">
      <c r="A170" s="58"/>
      <c r="B170" s="69" t="s">
        <v>312</v>
      </c>
      <c r="C170" s="67"/>
      <c r="D170" s="105"/>
      <c r="E170" s="105"/>
      <c r="F170" s="105"/>
      <c r="G170" s="106"/>
      <c r="H170" s="61"/>
      <c r="I170" s="61"/>
    </row>
    <row r="171" spans="1:9" ht="30">
      <c r="A171" s="58"/>
      <c r="B171" s="62" t="s">
        <v>391</v>
      </c>
      <c r="C171" s="67">
        <f>C88+C97+C110+C126+C128+C130+C137+C139+C143+C149+C153+C155+C162+C166+C168+C170</f>
        <v>0</v>
      </c>
      <c r="D171" s="107">
        <f>D88+D97+D110+D126+D128+D130+D137+D139+D143+D149+D153+D155+D162+D166+D168+D170</f>
        <v>0</v>
      </c>
      <c r="E171" s="107">
        <f>E88+E97+E110+E126+E128+E130+E137+E139+E143+E149+E153+E155+E162+E166+E168+E170</f>
        <v>0</v>
      </c>
      <c r="F171" s="107">
        <f>F88+F97+F110+F126+F128+F130+F137+F139+F143+F149+F153+F155+F162+F166+F168+F170</f>
        <v>-75390.19</v>
      </c>
      <c r="G171" s="107">
        <f>G88+G97+G110+G126+G128+G130+G137+G139+G143+G149+G153+G155+G162+G166+G168+G170</f>
        <v>-34121.369999999995</v>
      </c>
      <c r="H171" s="61"/>
      <c r="I171" s="61"/>
    </row>
    <row r="172" spans="1:9" ht="45">
      <c r="A172" s="58"/>
      <c r="B172" s="62" t="s">
        <v>191</v>
      </c>
      <c r="C172" s="67">
        <f>C173</f>
        <v>0</v>
      </c>
      <c r="D172" s="107">
        <f aca="true" t="shared" si="2" ref="D172:G173">D173</f>
        <v>181591000</v>
      </c>
      <c r="E172" s="107">
        <f t="shared" si="2"/>
        <v>181591000</v>
      </c>
      <c r="F172" s="107">
        <f t="shared" si="2"/>
        <v>33383802</v>
      </c>
      <c r="G172" s="107">
        <f t="shared" si="2"/>
        <v>16810792</v>
      </c>
      <c r="H172" s="61">
        <f>F172-'[3]CHELTUIELI'!$F$172</f>
        <v>16810792</v>
      </c>
      <c r="I172" s="61"/>
    </row>
    <row r="173" spans="1:9" ht="17.25">
      <c r="A173" s="58"/>
      <c r="B173" s="62" t="s">
        <v>392</v>
      </c>
      <c r="C173" s="67">
        <f>C174</f>
        <v>0</v>
      </c>
      <c r="D173" s="107">
        <f t="shared" si="2"/>
        <v>181591000</v>
      </c>
      <c r="E173" s="107">
        <f t="shared" si="2"/>
        <v>181591000</v>
      </c>
      <c r="F173" s="107">
        <f t="shared" si="2"/>
        <v>33383802</v>
      </c>
      <c r="G173" s="107">
        <f t="shared" si="2"/>
        <v>16810792</v>
      </c>
      <c r="H173" s="61"/>
      <c r="I173" s="61"/>
    </row>
    <row r="174" spans="1:9" ht="60">
      <c r="A174" s="58"/>
      <c r="B174" s="62" t="s">
        <v>393</v>
      </c>
      <c r="C174" s="67">
        <f>C175+C176</f>
        <v>0</v>
      </c>
      <c r="D174" s="107">
        <f>D175+D176</f>
        <v>181591000</v>
      </c>
      <c r="E174" s="107">
        <f>E175+E176</f>
        <v>181591000</v>
      </c>
      <c r="F174" s="107">
        <f>F175+F176</f>
        <v>33383802</v>
      </c>
      <c r="G174" s="107">
        <f>G175+G176</f>
        <v>16810792</v>
      </c>
      <c r="H174" s="61"/>
      <c r="I174" s="61"/>
    </row>
    <row r="175" spans="1:9" ht="18">
      <c r="A175" s="58"/>
      <c r="B175" s="69" t="s">
        <v>394</v>
      </c>
      <c r="C175" s="67"/>
      <c r="D175" s="105">
        <v>173230000</v>
      </c>
      <c r="E175" s="105">
        <v>173230000</v>
      </c>
      <c r="F175" s="119">
        <v>31834402</v>
      </c>
      <c r="G175" s="105">
        <f>F175-'[3]CHELTUIELI'!$F$175</f>
        <v>16038502</v>
      </c>
      <c r="H175" s="61"/>
      <c r="I175" s="61"/>
    </row>
    <row r="176" spans="1:9" ht="18">
      <c r="A176" s="58"/>
      <c r="B176" s="69" t="s">
        <v>395</v>
      </c>
      <c r="C176" s="67"/>
      <c r="D176" s="105">
        <v>8361000</v>
      </c>
      <c r="E176" s="105">
        <v>8361000</v>
      </c>
      <c r="F176" s="119">
        <v>1549400</v>
      </c>
      <c r="G176" s="105">
        <f>F176-'[3]CHELTUIELI'!$F$176</f>
        <v>772290</v>
      </c>
      <c r="H176" s="61"/>
      <c r="I176" s="61"/>
    </row>
    <row r="177" spans="1:9" ht="18">
      <c r="A177" s="58">
        <v>68.05</v>
      </c>
      <c r="B177" s="95" t="s">
        <v>396</v>
      </c>
      <c r="C177" s="76">
        <f>+C178</f>
        <v>0</v>
      </c>
      <c r="D177" s="108">
        <f aca="true" t="shared" si="3" ref="D177:G179">+D178</f>
        <v>28498000</v>
      </c>
      <c r="E177" s="108">
        <f t="shared" si="3"/>
        <v>28498000</v>
      </c>
      <c r="F177" s="108">
        <f t="shared" si="3"/>
        <v>7569263</v>
      </c>
      <c r="G177" s="108">
        <f t="shared" si="3"/>
        <v>4501770</v>
      </c>
      <c r="H177" s="61">
        <f>F177-'[3]CHELTUIELI'!$F$177</f>
        <v>4501770</v>
      </c>
      <c r="I177" s="61"/>
    </row>
    <row r="178" spans="1:9" ht="16.5" customHeight="1">
      <c r="A178" s="58" t="s">
        <v>397</v>
      </c>
      <c r="B178" s="95" t="s">
        <v>184</v>
      </c>
      <c r="C178" s="76">
        <f>+C179</f>
        <v>0</v>
      </c>
      <c r="D178" s="108">
        <f t="shared" si="3"/>
        <v>28498000</v>
      </c>
      <c r="E178" s="108">
        <f t="shared" si="3"/>
        <v>28498000</v>
      </c>
      <c r="F178" s="108">
        <f t="shared" si="3"/>
        <v>7569263</v>
      </c>
      <c r="G178" s="108">
        <f t="shared" si="3"/>
        <v>4501770</v>
      </c>
      <c r="H178" s="61"/>
      <c r="I178" s="61"/>
    </row>
    <row r="179" spans="1:9" ht="16.5" customHeight="1">
      <c r="A179" s="58" t="s">
        <v>398</v>
      </c>
      <c r="B179" s="62" t="s">
        <v>399</v>
      </c>
      <c r="C179" s="76">
        <f>+C180</f>
        <v>0</v>
      </c>
      <c r="D179" s="108">
        <f t="shared" si="3"/>
        <v>28498000</v>
      </c>
      <c r="E179" s="108">
        <f t="shared" si="3"/>
        <v>28498000</v>
      </c>
      <c r="F179" s="108">
        <f t="shared" si="3"/>
        <v>7569263</v>
      </c>
      <c r="G179" s="108">
        <f t="shared" si="3"/>
        <v>4501770</v>
      </c>
      <c r="H179" s="61"/>
      <c r="I179" s="61"/>
    </row>
    <row r="180" spans="1:9" ht="16.5" customHeight="1">
      <c r="A180" s="65" t="s">
        <v>400</v>
      </c>
      <c r="B180" s="95" t="s">
        <v>401</v>
      </c>
      <c r="C180" s="63">
        <f>C181</f>
        <v>0</v>
      </c>
      <c r="D180" s="104">
        <f>D181</f>
        <v>28498000</v>
      </c>
      <c r="E180" s="104">
        <f>E181</f>
        <v>28498000</v>
      </c>
      <c r="F180" s="104">
        <f>F181</f>
        <v>7569263</v>
      </c>
      <c r="G180" s="104">
        <f>G181</f>
        <v>4501770</v>
      </c>
      <c r="H180" s="61"/>
      <c r="I180" s="61"/>
    </row>
    <row r="181" spans="1:9" ht="16.5" customHeight="1">
      <c r="A181" s="65" t="s">
        <v>402</v>
      </c>
      <c r="B181" s="95" t="s">
        <v>403</v>
      </c>
      <c r="C181" s="63">
        <f>C183+C184+C185</f>
        <v>0</v>
      </c>
      <c r="D181" s="104">
        <f>D183+D184+D185</f>
        <v>28498000</v>
      </c>
      <c r="E181" s="104">
        <f>E183+E184+E185</f>
        <v>28498000</v>
      </c>
      <c r="F181" s="104">
        <f>F183+F184+F185</f>
        <v>7569263</v>
      </c>
      <c r="G181" s="104">
        <f>G183+G184+G185</f>
        <v>4501770</v>
      </c>
      <c r="H181" s="61"/>
      <c r="I181" s="61"/>
    </row>
    <row r="182" spans="1:9" ht="16.5" customHeight="1">
      <c r="A182" s="58" t="s">
        <v>404</v>
      </c>
      <c r="B182" s="95" t="s">
        <v>405</v>
      </c>
      <c r="C182" s="63">
        <f>C183</f>
        <v>0</v>
      </c>
      <c r="D182" s="104">
        <f>D183</f>
        <v>15199000</v>
      </c>
      <c r="E182" s="104">
        <f>E183</f>
        <v>15199000</v>
      </c>
      <c r="F182" s="104">
        <f>F183</f>
        <v>6567195</v>
      </c>
      <c r="G182" s="104">
        <f>G183</f>
        <v>3798228</v>
      </c>
      <c r="H182" s="61"/>
      <c r="I182" s="61"/>
    </row>
    <row r="183" spans="1:9" ht="16.5" customHeight="1">
      <c r="A183" s="65" t="s">
        <v>406</v>
      </c>
      <c r="B183" s="96" t="s">
        <v>407</v>
      </c>
      <c r="C183" s="67"/>
      <c r="D183" s="105">
        <v>15199000</v>
      </c>
      <c r="E183" s="105">
        <v>15199000</v>
      </c>
      <c r="F183" s="105">
        <v>6567195</v>
      </c>
      <c r="G183" s="105">
        <f>F183-'[3]CHELTUIELI'!$F$183</f>
        <v>3798228</v>
      </c>
      <c r="H183" s="61"/>
      <c r="I183" s="61"/>
    </row>
    <row r="184" spans="1:9" ht="16.5" customHeight="1">
      <c r="A184" s="65" t="s">
        <v>408</v>
      </c>
      <c r="B184" s="96" t="s">
        <v>409</v>
      </c>
      <c r="C184" s="67"/>
      <c r="D184" s="105">
        <v>13299000</v>
      </c>
      <c r="E184" s="105">
        <v>13299000</v>
      </c>
      <c r="F184" s="105">
        <v>1003501</v>
      </c>
      <c r="G184" s="105">
        <f>F184-'[3]CHELTUIELI'!$F$184</f>
        <v>703542</v>
      </c>
      <c r="H184" s="61"/>
      <c r="I184" s="61"/>
    </row>
    <row r="185" spans="1:9" ht="36.75" customHeight="1">
      <c r="A185" s="65"/>
      <c r="B185" s="74" t="s">
        <v>410</v>
      </c>
      <c r="C185" s="67"/>
      <c r="D185" s="105"/>
      <c r="E185" s="105"/>
      <c r="F185" s="106">
        <v>-1433</v>
      </c>
      <c r="G185" s="105">
        <f>F185-'[3]CHELTUIELI'!$F$185</f>
        <v>0</v>
      </c>
      <c r="H185" s="61"/>
      <c r="I185" s="61"/>
    </row>
    <row r="186" spans="1:9" ht="60.75">
      <c r="A186" s="65" t="s">
        <v>194</v>
      </c>
      <c r="B186" s="97" t="s">
        <v>195</v>
      </c>
      <c r="C186" s="24">
        <f>C187</f>
        <v>0</v>
      </c>
      <c r="D186" s="114">
        <f>D187</f>
        <v>0</v>
      </c>
      <c r="E186" s="114">
        <f>E187</f>
        <v>0</v>
      </c>
      <c r="F186" s="114">
        <f>F187</f>
        <v>0</v>
      </c>
      <c r="G186" s="114">
        <f>G187</f>
        <v>0</v>
      </c>
      <c r="H186" s="61"/>
      <c r="I186" s="61"/>
    </row>
    <row r="187" spans="1:9" ht="30.75">
      <c r="A187" s="65" t="s">
        <v>411</v>
      </c>
      <c r="B187" s="97" t="s">
        <v>412</v>
      </c>
      <c r="C187" s="24">
        <f>C188+C189+C190</f>
        <v>0</v>
      </c>
      <c r="D187" s="114">
        <f>D188+D189+D190</f>
        <v>0</v>
      </c>
      <c r="E187" s="114">
        <f>E188+E189+E190</f>
        <v>0</v>
      </c>
      <c r="F187" s="114">
        <f>F188+F189+F190</f>
        <v>0</v>
      </c>
      <c r="G187" s="114">
        <f>G188+G189+G190</f>
        <v>0</v>
      </c>
      <c r="H187" s="61"/>
      <c r="I187" s="61"/>
    </row>
    <row r="188" spans="1:9" ht="18">
      <c r="A188" s="65" t="s">
        <v>413</v>
      </c>
      <c r="B188" s="98" t="s">
        <v>414</v>
      </c>
      <c r="C188" s="28"/>
      <c r="D188" s="105"/>
      <c r="E188" s="105"/>
      <c r="F188" s="106"/>
      <c r="G188" s="106"/>
      <c r="H188" s="61"/>
      <c r="I188" s="61"/>
    </row>
    <row r="189" spans="1:9" ht="18">
      <c r="A189" s="65" t="s">
        <v>415</v>
      </c>
      <c r="B189" s="98" t="s">
        <v>416</v>
      </c>
      <c r="C189" s="28"/>
      <c r="D189" s="105"/>
      <c r="E189" s="105"/>
      <c r="F189" s="106"/>
      <c r="G189" s="106"/>
      <c r="H189" s="61"/>
      <c r="I189" s="61"/>
    </row>
    <row r="190" spans="1:9" ht="18">
      <c r="A190" s="65" t="s">
        <v>417</v>
      </c>
      <c r="B190" s="98" t="s">
        <v>418</v>
      </c>
      <c r="C190" s="28"/>
      <c r="D190" s="105"/>
      <c r="E190" s="105"/>
      <c r="F190" s="106"/>
      <c r="G190" s="106"/>
      <c r="H190" s="61"/>
      <c r="I190" s="61"/>
    </row>
    <row r="191" spans="1:9" ht="18">
      <c r="A191" s="65" t="s">
        <v>419</v>
      </c>
      <c r="B191" s="97" t="s">
        <v>420</v>
      </c>
      <c r="C191" s="24">
        <f>C192</f>
        <v>0</v>
      </c>
      <c r="D191" s="114">
        <f aca="true" t="shared" si="4" ref="D191:G192">D192</f>
        <v>0</v>
      </c>
      <c r="E191" s="114">
        <f t="shared" si="4"/>
        <v>0</v>
      </c>
      <c r="F191" s="114">
        <f t="shared" si="4"/>
        <v>0</v>
      </c>
      <c r="G191" s="114">
        <f t="shared" si="4"/>
        <v>0</v>
      </c>
      <c r="H191" s="61"/>
      <c r="I191" s="61"/>
    </row>
    <row r="192" spans="1:9" ht="18">
      <c r="A192" s="65" t="s">
        <v>421</v>
      </c>
      <c r="B192" s="97" t="s">
        <v>184</v>
      </c>
      <c r="C192" s="24">
        <f>C193</f>
        <v>0</v>
      </c>
      <c r="D192" s="114">
        <f t="shared" si="4"/>
        <v>0</v>
      </c>
      <c r="E192" s="114">
        <f t="shared" si="4"/>
        <v>0</v>
      </c>
      <c r="F192" s="114">
        <f t="shared" si="4"/>
        <v>0</v>
      </c>
      <c r="G192" s="114">
        <f t="shared" si="4"/>
        <v>0</v>
      </c>
      <c r="H192" s="61"/>
      <c r="I192" s="61"/>
    </row>
    <row r="193" spans="1:9" ht="60.75">
      <c r="A193" s="65" t="s">
        <v>422</v>
      </c>
      <c r="B193" s="97" t="s">
        <v>195</v>
      </c>
      <c r="C193" s="24">
        <f>C196</f>
        <v>0</v>
      </c>
      <c r="D193" s="114">
        <f>D196</f>
        <v>0</v>
      </c>
      <c r="E193" s="114">
        <f>E196</f>
        <v>0</v>
      </c>
      <c r="F193" s="114">
        <f>F196</f>
        <v>0</v>
      </c>
      <c r="G193" s="114">
        <f>G196</f>
        <v>0</v>
      </c>
      <c r="H193" s="61"/>
      <c r="I193" s="61"/>
    </row>
    <row r="194" spans="1:9" ht="18">
      <c r="A194" s="65" t="s">
        <v>423</v>
      </c>
      <c r="B194" s="97" t="s">
        <v>206</v>
      </c>
      <c r="C194" s="24">
        <f>C195</f>
        <v>0</v>
      </c>
      <c r="D194" s="114">
        <f aca="true" t="shared" si="5" ref="D194:G195">D195</f>
        <v>0</v>
      </c>
      <c r="E194" s="114">
        <f t="shared" si="5"/>
        <v>0</v>
      </c>
      <c r="F194" s="114">
        <f t="shared" si="5"/>
        <v>0</v>
      </c>
      <c r="G194" s="114">
        <f t="shared" si="5"/>
        <v>0</v>
      </c>
      <c r="H194" s="61"/>
      <c r="I194" s="61"/>
    </row>
    <row r="195" spans="1:9" ht="18">
      <c r="A195" s="65" t="s">
        <v>421</v>
      </c>
      <c r="B195" s="97" t="s">
        <v>184</v>
      </c>
      <c r="C195" s="24">
        <f>C196</f>
        <v>0</v>
      </c>
      <c r="D195" s="114">
        <f t="shared" si="5"/>
        <v>0</v>
      </c>
      <c r="E195" s="114">
        <f t="shared" si="5"/>
        <v>0</v>
      </c>
      <c r="F195" s="114">
        <f t="shared" si="5"/>
        <v>0</v>
      </c>
      <c r="G195" s="114">
        <f t="shared" si="5"/>
        <v>0</v>
      </c>
      <c r="H195" s="61"/>
      <c r="I195" s="61"/>
    </row>
    <row r="196" spans="1:9" ht="60.75">
      <c r="A196" s="65" t="s">
        <v>421</v>
      </c>
      <c r="B196" s="98" t="s">
        <v>195</v>
      </c>
      <c r="C196" s="28"/>
      <c r="D196" s="105"/>
      <c r="E196" s="105"/>
      <c r="F196" s="106"/>
      <c r="G196" s="106"/>
      <c r="H196" s="61"/>
      <c r="I196" s="61"/>
    </row>
    <row r="197" spans="1:9" ht="30.75">
      <c r="A197" s="65" t="s">
        <v>421</v>
      </c>
      <c r="B197" s="97" t="s">
        <v>412</v>
      </c>
      <c r="C197" s="24">
        <f>C198</f>
        <v>0</v>
      </c>
      <c r="D197" s="114">
        <f aca="true" t="shared" si="6" ref="D197:G199">D198</f>
        <v>0</v>
      </c>
      <c r="E197" s="114">
        <f t="shared" si="6"/>
        <v>0</v>
      </c>
      <c r="F197" s="114">
        <f t="shared" si="6"/>
        <v>0</v>
      </c>
      <c r="G197" s="114">
        <f t="shared" si="6"/>
        <v>0</v>
      </c>
      <c r="H197" s="61"/>
      <c r="I197" s="61"/>
    </row>
    <row r="198" spans="1:9" ht="18">
      <c r="A198" s="65" t="s">
        <v>424</v>
      </c>
      <c r="B198" s="97" t="s">
        <v>416</v>
      </c>
      <c r="C198" s="24">
        <f>C199</f>
        <v>0</v>
      </c>
      <c r="D198" s="114">
        <f t="shared" si="6"/>
        <v>0</v>
      </c>
      <c r="E198" s="114">
        <f t="shared" si="6"/>
        <v>0</v>
      </c>
      <c r="F198" s="114">
        <f t="shared" si="6"/>
        <v>0</v>
      </c>
      <c r="G198" s="114">
        <f t="shared" si="6"/>
        <v>0</v>
      </c>
      <c r="H198" s="61"/>
      <c r="I198" s="61"/>
    </row>
    <row r="199" spans="1:9" ht="18">
      <c r="A199" s="65" t="s">
        <v>421</v>
      </c>
      <c r="B199" s="97" t="s">
        <v>425</v>
      </c>
      <c r="C199" s="24">
        <f>C200</f>
        <v>0</v>
      </c>
      <c r="D199" s="114">
        <f t="shared" si="6"/>
        <v>0</v>
      </c>
      <c r="E199" s="114">
        <f t="shared" si="6"/>
        <v>0</v>
      </c>
      <c r="F199" s="114">
        <f t="shared" si="6"/>
        <v>0</v>
      </c>
      <c r="G199" s="114">
        <f t="shared" si="6"/>
        <v>0</v>
      </c>
      <c r="H199" s="61"/>
      <c r="I199" s="61"/>
    </row>
    <row r="200" spans="1:9" ht="15">
      <c r="A200" s="65" t="s">
        <v>421</v>
      </c>
      <c r="B200" s="98" t="s">
        <v>426</v>
      </c>
      <c r="C200" s="28"/>
      <c r="D200" s="68"/>
      <c r="E200" s="68"/>
      <c r="F200" s="28"/>
      <c r="G200" s="28"/>
      <c r="I200" s="61"/>
    </row>
    <row r="201" spans="6:9" ht="15">
      <c r="F201" s="7"/>
      <c r="I201" s="61"/>
    </row>
    <row r="202" spans="6:9" ht="15">
      <c r="F202" s="7"/>
      <c r="I202" s="61"/>
    </row>
    <row r="203" spans="6:9" ht="15">
      <c r="F203" s="7">
        <v>115261330.5</v>
      </c>
      <c r="I203" s="61"/>
    </row>
    <row r="204" spans="2:9" ht="15.75">
      <c r="B204" s="99" t="s">
        <v>428</v>
      </c>
      <c r="C204" s="100"/>
      <c r="D204" s="100" t="s">
        <v>433</v>
      </c>
      <c r="E204" s="100"/>
      <c r="F204" s="7">
        <f>VENITURI!E7-CHELTUIELI!F7</f>
        <v>-115261330.49999999</v>
      </c>
      <c r="I204" s="61"/>
    </row>
    <row r="205" spans="2:9" ht="15">
      <c r="B205" s="101" t="s">
        <v>429</v>
      </c>
      <c r="C205" s="100"/>
      <c r="D205" s="100" t="s">
        <v>430</v>
      </c>
      <c r="E205" s="100"/>
      <c r="I205" s="61"/>
    </row>
    <row r="206" ht="15">
      <c r="I206" s="61"/>
    </row>
    <row r="207" ht="15">
      <c r="I207" s="61"/>
    </row>
    <row r="208" ht="15">
      <c r="I208" s="61"/>
    </row>
    <row r="209" ht="15">
      <c r="I209" s="61"/>
    </row>
    <row r="210" ht="15">
      <c r="I210" s="61"/>
    </row>
    <row r="211" ht="15">
      <c r="I211" s="61"/>
    </row>
    <row r="212" ht="15">
      <c r="I212" s="61"/>
    </row>
    <row r="213" ht="15">
      <c r="I213" s="61"/>
    </row>
    <row r="214" ht="15">
      <c r="I214" s="61"/>
    </row>
    <row r="215" ht="15">
      <c r="I215" s="61"/>
    </row>
    <row r="216" ht="15">
      <c r="I216" s="61"/>
    </row>
    <row r="217" ht="15">
      <c r="I217" s="61"/>
    </row>
    <row r="218" ht="15">
      <c r="I218" s="61"/>
    </row>
    <row r="219" ht="15">
      <c r="I219" s="61"/>
    </row>
    <row r="220" ht="15">
      <c r="I220" s="61"/>
    </row>
    <row r="221" ht="15">
      <c r="I221" s="61"/>
    </row>
    <row r="222" ht="15">
      <c r="I222" s="61"/>
    </row>
    <row r="223" ht="15">
      <c r="I223" s="61"/>
    </row>
    <row r="224" ht="15">
      <c r="I224" s="61"/>
    </row>
    <row r="225" ht="15">
      <c r="I225" s="61"/>
    </row>
    <row r="226" ht="15">
      <c r="I226" s="61"/>
    </row>
    <row r="227" ht="15">
      <c r="I227" s="61"/>
    </row>
    <row r="228" ht="15">
      <c r="I228" s="61"/>
    </row>
    <row r="229" ht="15">
      <c r="I229" s="61"/>
    </row>
    <row r="230" ht="15">
      <c r="I230" s="61"/>
    </row>
    <row r="231" ht="15">
      <c r="I231" s="61"/>
    </row>
    <row r="232" ht="15">
      <c r="I232" s="61"/>
    </row>
    <row r="233" ht="15">
      <c r="I233" s="61"/>
    </row>
    <row r="234" ht="15">
      <c r="I234" s="61"/>
    </row>
    <row r="235" ht="15">
      <c r="I235" s="61"/>
    </row>
    <row r="236" ht="15">
      <c r="I236" s="61"/>
    </row>
    <row r="237" ht="15">
      <c r="I237" s="61"/>
    </row>
    <row r="238" ht="15">
      <c r="I238" s="61"/>
    </row>
    <row r="239" ht="15">
      <c r="I239" s="61"/>
    </row>
    <row r="240" ht="15">
      <c r="I240" s="61"/>
    </row>
    <row r="241" ht="15">
      <c r="I241" s="61"/>
    </row>
    <row r="242" ht="15">
      <c r="I242" s="61"/>
    </row>
    <row r="243" ht="15">
      <c r="I243" s="61"/>
    </row>
    <row r="244" ht="15">
      <c r="I244" s="61"/>
    </row>
    <row r="245" ht="15">
      <c r="I245" s="61"/>
    </row>
    <row r="246" ht="15">
      <c r="I246" s="61"/>
    </row>
    <row r="247" ht="15">
      <c r="I247" s="61"/>
    </row>
    <row r="248" ht="15">
      <c r="I248" s="61"/>
    </row>
    <row r="249" ht="15">
      <c r="I249" s="61"/>
    </row>
    <row r="250" ht="15">
      <c r="I250" s="61"/>
    </row>
    <row r="251" ht="15">
      <c r="I251" s="61"/>
    </row>
    <row r="252" ht="15">
      <c r="I252" s="61"/>
    </row>
    <row r="253" ht="15">
      <c r="I253" s="61"/>
    </row>
    <row r="254" ht="15">
      <c r="I254" s="61"/>
    </row>
    <row r="255" ht="15">
      <c r="I255" s="61"/>
    </row>
    <row r="256" ht="15">
      <c r="I256" s="61"/>
    </row>
    <row r="257" ht="15">
      <c r="I257" s="61"/>
    </row>
    <row r="258" ht="15">
      <c r="I258" s="61"/>
    </row>
    <row r="259" ht="15">
      <c r="I259" s="61"/>
    </row>
    <row r="260" ht="15">
      <c r="I260" s="61"/>
    </row>
    <row r="261" ht="15">
      <c r="I261" s="61"/>
    </row>
    <row r="262" ht="15">
      <c r="I262" s="61"/>
    </row>
    <row r="263" ht="15">
      <c r="I263" s="61"/>
    </row>
    <row r="264" ht="15">
      <c r="I264" s="61"/>
    </row>
    <row r="265" ht="15">
      <c r="I265" s="61"/>
    </row>
    <row r="266" ht="15">
      <c r="I266" s="61"/>
    </row>
    <row r="267" ht="15">
      <c r="I267" s="61"/>
    </row>
    <row r="268" ht="15">
      <c r="I268" s="61"/>
    </row>
    <row r="269" ht="15">
      <c r="I269" s="61"/>
    </row>
    <row r="270" ht="15">
      <c r="I270" s="61"/>
    </row>
    <row r="271" ht="15">
      <c r="I271" s="61"/>
    </row>
    <row r="272" ht="15">
      <c r="I272" s="61"/>
    </row>
    <row r="273" ht="15">
      <c r="I273" s="61"/>
    </row>
    <row r="274" ht="15">
      <c r="I274" s="61"/>
    </row>
    <row r="275" ht="15">
      <c r="I275" s="61"/>
    </row>
    <row r="276" ht="15">
      <c r="I276" s="61"/>
    </row>
    <row r="277" ht="15">
      <c r="I277" s="61"/>
    </row>
    <row r="278" ht="15">
      <c r="I278" s="61"/>
    </row>
  </sheetData>
  <sheetProtection selectLockedCells="1" selectUnlockedCells="1"/>
  <printOptions horizontalCentered="1"/>
  <pageMargins left="0.75" right="0.75" top="0.20972222222222223" bottom="0.1798611111111111" header="0.5118055555555555" footer="0.5118055555555555"/>
  <pageSetup horizontalDpi="600" verticalDpi="600" orientation="portrait" scale="65"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 Draghici</dc:creator>
  <cp:keywords/>
  <dc:description/>
  <cp:lastModifiedBy>Ema Draghici</cp:lastModifiedBy>
  <cp:lastPrinted>2020-02-28T10:24:19Z</cp:lastPrinted>
  <dcterms:created xsi:type="dcterms:W3CDTF">2019-08-08T10:33:39Z</dcterms:created>
  <dcterms:modified xsi:type="dcterms:W3CDTF">2020-04-13T10:17:07Z</dcterms:modified>
  <cp:category/>
  <cp:version/>
  <cp:contentType/>
  <cp:contentStatus/>
</cp:coreProperties>
</file>